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pmicloud-my.sharepoint.com/personal/cgabus1_pmintl_net/Documents/Private/"/>
    </mc:Choice>
  </mc:AlternateContent>
  <bookViews>
    <workbookView xWindow="0" yWindow="0" windowWidth="14565" windowHeight="8820"/>
  </bookViews>
  <sheets>
    <sheet name="Feuil1" sheetId="1" r:id="rId1"/>
  </sheets>
  <definedNames>
    <definedName name="_xlnm._FilterDatabase" localSheetId="0" hidden="1">Feuil1!$B$3:$AA$84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84" i="1" l="1"/>
  <c r="Z82" i="1"/>
  <c r="Z80" i="1"/>
  <c r="Z79" i="1"/>
  <c r="X84" i="1"/>
  <c r="X83" i="1"/>
  <c r="Z83" i="1"/>
  <c r="X82" i="1"/>
  <c r="X81" i="1"/>
  <c r="Z81" i="1"/>
  <c r="X80" i="1"/>
  <c r="X79" i="1"/>
  <c r="X68" i="1"/>
  <c r="X67" i="1"/>
  <c r="X66" i="1"/>
  <c r="X57" i="1"/>
  <c r="X56" i="1"/>
  <c r="X26" i="1" l="1"/>
  <c r="X25" i="1"/>
  <c r="X24" i="1"/>
  <c r="X23" i="1"/>
  <c r="X14" i="1"/>
  <c r="X17" i="1"/>
  <c r="X16" i="1"/>
  <c r="X15" i="1"/>
  <c r="X10" i="1"/>
  <c r="X9" i="1"/>
  <c r="X77" i="1" l="1"/>
  <c r="X76" i="1"/>
  <c r="Z74" i="1"/>
  <c r="Z73" i="1"/>
  <c r="X72" i="1"/>
  <c r="Z72" i="1"/>
  <c r="Z71" i="1"/>
  <c r="X75" i="1"/>
  <c r="X74" i="1"/>
  <c r="X73" i="1"/>
  <c r="X71" i="1"/>
  <c r="X31" i="1"/>
  <c r="X32" i="1"/>
  <c r="X30" i="1"/>
  <c r="X29" i="1"/>
  <c r="X28" i="1"/>
  <c r="X27" i="1"/>
  <c r="X65" i="1" l="1"/>
  <c r="X4" i="1"/>
  <c r="Z35" i="1" l="1"/>
  <c r="Z63" i="1"/>
  <c r="X63" i="1"/>
  <c r="Z64" i="1"/>
  <c r="X64" i="1"/>
  <c r="Z70" i="1"/>
  <c r="X70" i="1"/>
  <c r="Z69" i="1"/>
  <c r="X69" i="1"/>
  <c r="Z34" i="1"/>
  <c r="X34" i="1"/>
  <c r="Z33" i="1"/>
  <c r="X33" i="1"/>
  <c r="Z37" i="1"/>
  <c r="Z36" i="1"/>
  <c r="X36" i="1"/>
  <c r="X35" i="1"/>
  <c r="X39" i="1"/>
  <c r="X38" i="1"/>
  <c r="Z42" i="1"/>
  <c r="X42" i="1"/>
  <c r="Z40" i="1"/>
  <c r="X40" i="1"/>
  <c r="Z43" i="1"/>
  <c r="X43" i="1"/>
  <c r="X44" i="1"/>
  <c r="X41" i="1"/>
  <c r="Z53" i="1" l="1"/>
  <c r="Z55" i="1"/>
  <c r="Z62" i="1"/>
  <c r="Z61" i="1"/>
  <c r="Z6" i="1"/>
  <c r="X55" i="1"/>
  <c r="X54" i="1"/>
  <c r="X53" i="1"/>
  <c r="X62" i="1"/>
  <c r="X61" i="1"/>
  <c r="X60" i="1"/>
  <c r="X59" i="1"/>
  <c r="X58" i="1"/>
  <c r="X52" i="1"/>
  <c r="X51" i="1"/>
  <c r="X50" i="1"/>
  <c r="X48" i="1"/>
  <c r="X46" i="1"/>
  <c r="X49" i="1"/>
  <c r="X47" i="1"/>
  <c r="X45" i="1"/>
  <c r="X21" i="1"/>
  <c r="X20" i="1"/>
  <c r="X22" i="1"/>
  <c r="X19" i="1"/>
  <c r="X18" i="1"/>
  <c r="X13" i="1"/>
  <c r="X12" i="1"/>
  <c r="X11" i="1"/>
  <c r="X8" i="1" l="1"/>
  <c r="X7" i="1"/>
  <c r="X6" i="1"/>
  <c r="X5" i="1"/>
</calcChain>
</file>

<file path=xl/sharedStrings.xml><?xml version="1.0" encoding="utf-8"?>
<sst xmlns="http://schemas.openxmlformats.org/spreadsheetml/2006/main" count="806" uniqueCount="297">
  <si>
    <t>Marque</t>
  </si>
  <si>
    <t>Modèle</t>
  </si>
  <si>
    <t>GO</t>
  </si>
  <si>
    <t>Gaz</t>
  </si>
  <si>
    <t>Electricité</t>
  </si>
  <si>
    <t>Volts</t>
  </si>
  <si>
    <t>kWatts</t>
  </si>
  <si>
    <t>Boiler</t>
  </si>
  <si>
    <t>O/N</t>
  </si>
  <si>
    <t>Volume</t>
  </si>
  <si>
    <t>Litres</t>
  </si>
  <si>
    <t>Installation</t>
  </si>
  <si>
    <t>Intérieure</t>
  </si>
  <si>
    <t>Extérieure</t>
  </si>
  <si>
    <t>Poids</t>
  </si>
  <si>
    <t>Dimensions</t>
  </si>
  <si>
    <t>Air</t>
  </si>
  <si>
    <t>Eau</t>
  </si>
  <si>
    <t>Conso</t>
  </si>
  <si>
    <t>Autres</t>
  </si>
  <si>
    <t xml:space="preserve">Eberspächer </t>
  </si>
  <si>
    <t>Airtronic D2</t>
  </si>
  <si>
    <t>Aitronic D3</t>
  </si>
  <si>
    <t>Aitronic D4</t>
  </si>
  <si>
    <t>Aitronic D4 plus</t>
  </si>
  <si>
    <t>V</t>
  </si>
  <si>
    <t>0,85 à 2,2</t>
  </si>
  <si>
    <t>0,9 à 3</t>
  </si>
  <si>
    <t>0,9 à 4</t>
  </si>
  <si>
    <t>8 à 34</t>
  </si>
  <si>
    <t>7 à 24</t>
  </si>
  <si>
    <t>7 à 40</t>
  </si>
  <si>
    <t>7 à 55</t>
  </si>
  <si>
    <t>0,1 à 0,28</t>
  </si>
  <si>
    <t>0,11 à 0,38</t>
  </si>
  <si>
    <t>0,11 à 0,51</t>
  </si>
  <si>
    <t>Débit d'air max 150kg/h / silencieux</t>
  </si>
  <si>
    <t>Débit d'air max 185kg/h / silencieux</t>
  </si>
  <si>
    <t>Débit d'air max 175kg/h / Plus = compatible avec le biodiesel / silencieux</t>
  </si>
  <si>
    <t>Hydronic 2 economy D4S</t>
  </si>
  <si>
    <t>Hydronic 2 economy D5S</t>
  </si>
  <si>
    <t>Hydronic 2 commercial D5S</t>
  </si>
  <si>
    <t>Hydronic D4W SC</t>
  </si>
  <si>
    <t>Hydronic D5W SC</t>
  </si>
  <si>
    <t>Hydronic M8 biodiesel</t>
  </si>
  <si>
    <t>Hydronic M10</t>
  </si>
  <si>
    <t>Hydronic M12</t>
  </si>
  <si>
    <t>Puissance</t>
  </si>
  <si>
    <t>1,2 à 4,8</t>
  </si>
  <si>
    <t>2,1 à 4,3</t>
  </si>
  <si>
    <t>2,1 à 5,2</t>
  </si>
  <si>
    <t>2,4 à 4,3</t>
  </si>
  <si>
    <t>2,4 à 5</t>
  </si>
  <si>
    <t>1,5 à 8</t>
  </si>
  <si>
    <t>1,5 à 9,5</t>
  </si>
  <si>
    <t>1,2 à 12</t>
  </si>
  <si>
    <t>5 à 27</t>
  </si>
  <si>
    <t>12 à 27</t>
  </si>
  <si>
    <t>12 à 40</t>
  </si>
  <si>
    <t>23 à 48</t>
  </si>
  <si>
    <t>23 à 50</t>
  </si>
  <si>
    <t>35 à 55</t>
  </si>
  <si>
    <t>35 à 86</t>
  </si>
  <si>
    <t>34 à 132</t>
  </si>
  <si>
    <t>0,15 à 0,59</t>
  </si>
  <si>
    <t>0,26 à 0,52</t>
  </si>
  <si>
    <t>0,26 à 0,64</t>
  </si>
  <si>
    <t>0,27 à 0,53</t>
  </si>
  <si>
    <t>0,27 à 0,62</t>
  </si>
  <si>
    <t>0,18 à 0,9</t>
  </si>
  <si>
    <t>0,,18 à 1,2</t>
  </si>
  <si>
    <t>0,15 à 1,5</t>
  </si>
  <si>
    <t>Chauffage cellule + eau chaude + préchauffer le moteur</t>
  </si>
  <si>
    <t>Hydro 2 = moins de conso + petit - de poids. Chauffage cellule + eau chaude + préchauffer le moteur</t>
  </si>
  <si>
    <t>Prix</t>
  </si>
  <si>
    <t>Truma</t>
  </si>
  <si>
    <t>Combi 4</t>
  </si>
  <si>
    <t>Combi 6</t>
  </si>
  <si>
    <t>Combi 4E</t>
  </si>
  <si>
    <t>Combi 6E</t>
  </si>
  <si>
    <t>Combi D6E</t>
  </si>
  <si>
    <t>Combi D6</t>
  </si>
  <si>
    <t>Chauffage cellule + eau chaude (indépendants l'un de l'autre)</t>
  </si>
  <si>
    <t>Version E = avec résistances électriques intégrées</t>
  </si>
  <si>
    <t>1,4 à 6</t>
  </si>
  <si>
    <t>3,9 à 7,8</t>
  </si>
  <si>
    <t>0,16 à 0,32</t>
  </si>
  <si>
    <t>0,16 à 0,48</t>
  </si>
  <si>
    <t>0,22 à 0,63</t>
  </si>
  <si>
    <t>Varioheat comfort</t>
  </si>
  <si>
    <t>Varioheat Eco</t>
  </si>
  <si>
    <t>1,3 à 3,7</t>
  </si>
  <si>
    <t>0,1 à 0,29</t>
  </si>
  <si>
    <t>0,65 à 5,4</t>
  </si>
  <si>
    <t>Conso W</t>
  </si>
  <si>
    <t>Conso A</t>
  </si>
  <si>
    <t>1,3 à 2,8</t>
  </si>
  <si>
    <t>0,1 à 0,22</t>
  </si>
  <si>
    <t>0,65 à 2,75</t>
  </si>
  <si>
    <t>Altitude</t>
  </si>
  <si>
    <t>max</t>
  </si>
  <si>
    <t>Chauffe :</t>
  </si>
  <si>
    <t>Marche grâce à :</t>
  </si>
  <si>
    <t>Webasto</t>
  </si>
  <si>
    <t>Air top evo 3900</t>
  </si>
  <si>
    <t>Air top evo 5500</t>
  </si>
  <si>
    <t>Dual Top Evo 6</t>
  </si>
  <si>
    <t>Dual Top Evo 7</t>
  </si>
  <si>
    <t>Dual Top Evo 8</t>
  </si>
  <si>
    <t>1,5 à 6</t>
  </si>
  <si>
    <t>1,5 à 7.2</t>
  </si>
  <si>
    <t>0,19 à 0,66</t>
  </si>
  <si>
    <t>15 à 65</t>
  </si>
  <si>
    <t>Hybrid 5</t>
  </si>
  <si>
    <t>Hybrid 7</t>
  </si>
  <si>
    <t>Air chauffé au GO, eau au gaz</t>
  </si>
  <si>
    <t>1,5 à 5</t>
  </si>
  <si>
    <t>0,18 à 0,47</t>
  </si>
  <si>
    <t>0,18 à 0,66</t>
  </si>
  <si>
    <t>15 à 55</t>
  </si>
  <si>
    <t>1,5 à 3,9</t>
  </si>
  <si>
    <t>15 à 130</t>
  </si>
  <si>
    <t>0,93</t>
  </si>
  <si>
    <t>Silencieux</t>
  </si>
  <si>
    <t>Air top 2000 STC</t>
  </si>
  <si>
    <t>0,9 à 2</t>
  </si>
  <si>
    <t>1,5 à 5,5</t>
  </si>
  <si>
    <t>0,13 à 0,27</t>
  </si>
  <si>
    <t>0,18 à 0.66</t>
  </si>
  <si>
    <t>14 à 29</t>
  </si>
  <si>
    <t>0,12 à 0,51</t>
  </si>
  <si>
    <t>10 à 57</t>
  </si>
  <si>
    <t>1 à 4</t>
  </si>
  <si>
    <t>https://www.autoterm.cz/fr/produits/planar-44d-24-nord.html</t>
  </si>
  <si>
    <t>0,42 à 1</t>
  </si>
  <si>
    <t>12 à 215</t>
  </si>
  <si>
    <t>3,2 à 8</t>
  </si>
  <si>
    <t>https://www.autoterm.cz/fr/produits/planar-9d-12.html</t>
  </si>
  <si>
    <t>0,54 à 1,4</t>
  </si>
  <si>
    <t>0,54 à 2</t>
  </si>
  <si>
    <t>47 à 110</t>
  </si>
  <si>
    <t>4 à 12</t>
  </si>
  <si>
    <t>47 à 132</t>
  </si>
  <si>
    <t>4 à 15</t>
  </si>
  <si>
    <t>https://www.autoterm.cz/fr/produits/teplostar-14ts12mini.html</t>
  </si>
  <si>
    <t>2 à 7,5</t>
  </si>
  <si>
    <t>8 à 90</t>
  </si>
  <si>
    <t>0,25 à 0,9</t>
  </si>
  <si>
    <t>Pour ce prix, on a tout ce qu'il faut pour l'installer :-)   http://heaters4you.com/air-heaters/46-planar-8dm.html</t>
  </si>
  <si>
    <t>Planar 2D</t>
  </si>
  <si>
    <t>0,8 à 1,8</t>
  </si>
  <si>
    <t>10 à 29</t>
  </si>
  <si>
    <t>0,1 à 0,24</t>
  </si>
  <si>
    <t>Planar 44D-12</t>
  </si>
  <si>
    <t>Planar 9D-12</t>
  </si>
  <si>
    <t>Planar 14ts</t>
  </si>
  <si>
    <t>Planar 8DM</t>
  </si>
  <si>
    <t>Planar 4DM</t>
  </si>
  <si>
    <t>1 à 3</t>
  </si>
  <si>
    <t>9 à 42</t>
  </si>
  <si>
    <t>0,12 à 0,37</t>
  </si>
  <si>
    <t>20TC-D38</t>
  </si>
  <si>
    <t>0,54 à 2,5</t>
  </si>
  <si>
    <t>77 à 210</t>
  </si>
  <si>
    <t>4 à 20</t>
  </si>
  <si>
    <t>Binar 5</t>
  </si>
  <si>
    <t>0,6 à 0,7</t>
  </si>
  <si>
    <t>Binar 5S</t>
  </si>
  <si>
    <t>42 à 122</t>
  </si>
  <si>
    <t>0,7</t>
  </si>
  <si>
    <t>Montage vertical ou horizontal</t>
  </si>
  <si>
    <t xml:space="preserve">14TC-10 </t>
  </si>
  <si>
    <t>77 à 132</t>
  </si>
  <si>
    <t>4 à 15,5</t>
  </si>
  <si>
    <t>14TC-mini</t>
  </si>
  <si>
    <t>0,2 à 1,9</t>
  </si>
  <si>
    <t>74 à 130</t>
  </si>
  <si>
    <t>4 à 14,5</t>
  </si>
  <si>
    <t>Thermo Top Evo 4</t>
  </si>
  <si>
    <t>2,5 à 4,2</t>
  </si>
  <si>
    <t>0,55</t>
  </si>
  <si>
    <t>18 à 26</t>
  </si>
  <si>
    <t>Thermo Top Evo 5</t>
  </si>
  <si>
    <t>0,65</t>
  </si>
  <si>
    <t>22 à 32</t>
  </si>
  <si>
    <t>2,6 à 5,2</t>
  </si>
  <si>
    <t>Thermo Pro50</t>
  </si>
  <si>
    <t>0,63</t>
  </si>
  <si>
    <t>Thermo 90ST</t>
  </si>
  <si>
    <t>37 à 90</t>
  </si>
  <si>
    <t>1,8 à 9,1</t>
  </si>
  <si>
    <t>Alde</t>
  </si>
  <si>
    <t>Compact 3020 HE</t>
  </si>
  <si>
    <t>Avec thermoplongeurs élec de 230V pour 3kW</t>
  </si>
  <si>
    <t>3,3 à 5,5</t>
  </si>
  <si>
    <t>0,25 à 0,46</t>
  </si>
  <si>
    <t>S'installe près du moteur</t>
  </si>
  <si>
    <t>Thermo Pro50 eco</t>
  </si>
  <si>
    <t>Durée de vie 3000h</t>
  </si>
  <si>
    <t>2,5 à 5</t>
  </si>
  <si>
    <t>0,3 à 0,6</t>
  </si>
  <si>
    <t>16 à 34</t>
  </si>
  <si>
    <t>0,19 à 1,1</t>
  </si>
  <si>
    <t>Propex</t>
  </si>
  <si>
    <t>HS2000</t>
  </si>
  <si>
    <t>Butane ou propane (GPL ?)</t>
  </si>
  <si>
    <t>0,142</t>
  </si>
  <si>
    <t>HS2000E</t>
  </si>
  <si>
    <t>Marche aussi en 220V</t>
  </si>
  <si>
    <t>HS2211</t>
  </si>
  <si>
    <t>0,16</t>
  </si>
  <si>
    <t>HS2800</t>
  </si>
  <si>
    <t>0,225</t>
  </si>
  <si>
    <t>Stoex</t>
  </si>
  <si>
    <t>DT3000</t>
  </si>
  <si>
    <t>Tempsa</t>
  </si>
  <si>
    <t>Chauffage cellule + eau chaude + préchauffer le moteur / kit altitude déjà inclus je crois</t>
  </si>
  <si>
    <t>Chauffage cellule + eau chaude + préchauffer le moteur / pas de kit altitude d'office =&gt; 500€ de plus</t>
  </si>
  <si>
    <t>Mikuni</t>
  </si>
  <si>
    <t>MYH16</t>
  </si>
  <si>
    <t>MY30</t>
  </si>
  <si>
    <t>MX40</t>
  </si>
  <si>
    <t>MX60</t>
  </si>
  <si>
    <t>3,5 ou 7</t>
  </si>
  <si>
    <t>30 à 55</t>
  </si>
  <si>
    <t>0,43 à 0,86</t>
  </si>
  <si>
    <t>49 à 56</t>
  </si>
  <si>
    <t>MX100</t>
  </si>
  <si>
    <t>Entific</t>
  </si>
  <si>
    <t>Produit aussi un peu d'élec (4W :-)  https://www.entiffic.com</t>
  </si>
  <si>
    <t>Besoin de 10A pour démarrer, juste quelques secondes, puis plus rien !?</t>
  </si>
  <si>
    <t>0,2</t>
  </si>
  <si>
    <t>Silencieux / air top evo =&gt; sont sensés gérer l'altitude sans souci</t>
  </si>
  <si>
    <r>
      <t xml:space="preserve">Débit d'air max 105kg/h / silencieux / apparemment, </t>
    </r>
    <r>
      <rPr>
        <sz val="12"/>
        <rFont val="Calibri (Corps)_x0000_"/>
      </rPr>
      <t>Eber = ok jusqu'à 5000m aujourd'hui :-)</t>
    </r>
  </si>
  <si>
    <r>
      <t xml:space="preserve">Chauffage cellule + eau chaude (indépendants l'un de l'autre). </t>
    </r>
    <r>
      <rPr>
        <sz val="12"/>
        <rFont val="Calibri (Corps)_x0000_"/>
      </rPr>
      <t>Truma = Prévu pour l'intérieur =&gt; très silencieux</t>
    </r>
    <r>
      <rPr>
        <sz val="12"/>
        <rFont val="Calibri"/>
        <family val="2"/>
        <scheme val="minor"/>
      </rPr>
      <t xml:space="preserve">. </t>
    </r>
  </si>
  <si>
    <t>Airtronic D5</t>
  </si>
  <si>
    <t>0,2 à 0,66</t>
  </si>
  <si>
    <t>25 à 85</t>
  </si>
  <si>
    <t>1,6 à 5,5</t>
  </si>
  <si>
    <t>Aitrtronic D8 LC</t>
  </si>
  <si>
    <t>0,4 à 1,05</t>
  </si>
  <si>
    <t>3,5 à 8</t>
  </si>
  <si>
    <t>Hydronic S3 Economy D4E</t>
  </si>
  <si>
    <t>1,3 à 4,3</t>
  </si>
  <si>
    <t>24 à 42</t>
  </si>
  <si>
    <t>0,53</t>
  </si>
  <si>
    <t>Hydronic S3 Commercial D5L</t>
  </si>
  <si>
    <t>Hydronic S3 Commercial D6L</t>
  </si>
  <si>
    <t>0,59</t>
  </si>
  <si>
    <t>32 à 67</t>
  </si>
  <si>
    <t>37 à 72</t>
  </si>
  <si>
    <t>1,3 à 5</t>
  </si>
  <si>
    <t>1,3 à 5,6</t>
  </si>
  <si>
    <t>22 à 50</t>
  </si>
  <si>
    <t>Hydronic 2 comfort D5SC</t>
  </si>
  <si>
    <t>Hydronic 16</t>
  </si>
  <si>
    <t>Hydronic 24</t>
  </si>
  <si>
    <t>Hydronic 30</t>
  </si>
  <si>
    <t>Hydronic 35</t>
  </si>
  <si>
    <t>2,9</t>
  </si>
  <si>
    <t>3,65</t>
  </si>
  <si>
    <t>4,2</t>
  </si>
  <si>
    <t>Kalori</t>
  </si>
  <si>
    <t>Air Top Evo 40</t>
  </si>
  <si>
    <t>Air Top Evo 55</t>
  </si>
  <si>
    <t>1,5 à 4</t>
  </si>
  <si>
    <t>0,18 à 0,49</t>
  </si>
  <si>
    <t>0,18 à 0,67</t>
  </si>
  <si>
    <t>Thermo Pro 90</t>
  </si>
  <si>
    <t>0,15 à 1,1</t>
  </si>
  <si>
    <t>Thermo Top Pro 120</t>
  </si>
  <si>
    <t>Thermo Top Pro 150</t>
  </si>
  <si>
    <t>(v)</t>
  </si>
  <si>
    <t>Teplostar</t>
  </si>
  <si>
    <t>MV Heating</t>
  </si>
  <si>
    <t>Hydro 5M</t>
  </si>
  <si>
    <t>10 à 37</t>
  </si>
  <si>
    <t>Hydro 9M</t>
  </si>
  <si>
    <t>37 à 83</t>
  </si>
  <si>
    <t>Airo 2m</t>
  </si>
  <si>
    <t>Airo 5m</t>
  </si>
  <si>
    <t>0,12 à 0,24</t>
  </si>
  <si>
    <t>0,19 à 0,6</t>
  </si>
  <si>
    <t>15 à 90</t>
  </si>
  <si>
    <t>Airo 2 boost M</t>
  </si>
  <si>
    <t>Airo 4 boost M</t>
  </si>
  <si>
    <t>7 à 20</t>
  </si>
  <si>
    <t>8 à 40</t>
  </si>
  <si>
    <t>Compact EVO2 FAI</t>
  </si>
  <si>
    <t>Kelec EVO1</t>
  </si>
  <si>
    <t>0,85 à 1,7</t>
  </si>
  <si>
    <t>Kelec EVO2 E</t>
  </si>
  <si>
    <t>Kelec EVO2</t>
  </si>
  <si>
    <t>Alizé 2</t>
  </si>
  <si>
    <t>Super K</t>
  </si>
  <si>
    <t>Falkon</t>
  </si>
  <si>
    <t>Kinox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</si>
</sst>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1809]#,##0"/>
  </numFmts>
  <fonts count="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name val="Calibri (Corps)_x0000_"/>
    </font>
    <font>
      <u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left"/>
    </xf>
    <xf numFmtId="3" fontId="1" fillId="2" borderId="0" xfId="0" applyNumberFormat="1" applyFont="1" applyFill="1" applyAlignment="1">
      <alignment horizontal="center"/>
    </xf>
    <xf numFmtId="3" fontId="1" fillId="2" borderId="0" xfId="0" applyNumberFormat="1" applyFont="1" applyFill="1" applyAlignment="1">
      <alignment horizontal="left"/>
    </xf>
    <xf numFmtId="3" fontId="0" fillId="0" borderId="0" xfId="0" applyNumberFormat="1"/>
    <xf numFmtId="164" fontId="1" fillId="3" borderId="0" xfId="0" applyNumberFormat="1" applyFont="1" applyFill="1" applyAlignment="1">
      <alignment horizontal="center"/>
    </xf>
    <xf numFmtId="164" fontId="1" fillId="3" borderId="0" xfId="0" applyNumberFormat="1" applyFont="1" applyFill="1" applyAlignment="1">
      <alignment horizontal="left"/>
    </xf>
    <xf numFmtId="164" fontId="0" fillId="0" borderId="0" xfId="0" applyNumberFormat="1"/>
    <xf numFmtId="0" fontId="1" fillId="5" borderId="0" xfId="0" applyFont="1" applyFill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2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3" fontId="3" fillId="0" borderId="0" xfId="0" applyNumberFormat="1" applyFont="1" applyFill="1"/>
    <xf numFmtId="164" fontId="3" fillId="0" borderId="0" xfId="0" applyNumberFormat="1" applyFont="1" applyFill="1"/>
    <xf numFmtId="0" fontId="5" fillId="0" borderId="0" xfId="1" applyFont="1" applyFill="1"/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utoterm.cz/fr/produits/teplostar-14ts12mini.html" TargetMode="External"/><Relationship Id="rId2" Type="http://schemas.openxmlformats.org/officeDocument/2006/relationships/hyperlink" Target="https://www.autoterm.cz/fr/produits/planar-9d-12.html" TargetMode="External"/><Relationship Id="rId1" Type="http://schemas.openxmlformats.org/officeDocument/2006/relationships/hyperlink" Target="https://www.autoterm.cz/fr/produits/planar-44d-24-nord.html" TargetMode="External"/><Relationship Id="rId4" Type="http://schemas.openxmlformats.org/officeDocument/2006/relationships/hyperlink" Target="https://www.autoterm.cz/fr/produits/teplostar-14ts12mini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91"/>
  <sheetViews>
    <sheetView tabSelected="1" workbookViewId="0">
      <pane ySplit="3" topLeftCell="A4" activePane="bottomLeft" state="frozen"/>
      <selection pane="bottomLeft" activeCell="C95" sqref="C95"/>
    </sheetView>
  </sheetViews>
  <sheetFormatPr defaultColWidth="11" defaultRowHeight="15.75"/>
  <cols>
    <col min="1" max="1" width="3.5" customWidth="1"/>
    <col min="2" max="2" width="11.625" bestFit="1" customWidth="1"/>
    <col min="3" max="3" width="23.875" bestFit="1" customWidth="1"/>
    <col min="4" max="4" width="6" style="2" bestFit="1" customWidth="1"/>
    <col min="5" max="5" width="6.625" style="2" bestFit="1" customWidth="1"/>
    <col min="6" max="6" width="6.375" style="2" bestFit="1" customWidth="1"/>
    <col min="7" max="7" width="10.125" style="2" bestFit="1" customWidth="1"/>
    <col min="8" max="8" width="8.375" style="2" customWidth="1"/>
    <col min="9" max="9" width="10.875" style="2"/>
    <col min="10" max="10" width="11.875" style="2" bestFit="1" customWidth="1"/>
    <col min="11" max="12" width="10.875" style="2"/>
    <col min="13" max="13" width="8.125" style="2" customWidth="1"/>
    <col min="14" max="14" width="8.375" style="2" customWidth="1"/>
    <col min="15" max="15" width="10.875" style="2"/>
    <col min="16" max="16" width="7.125" style="2" bestFit="1" customWidth="1"/>
    <col min="17" max="17" width="8.125" style="2" bestFit="1" customWidth="1"/>
    <col min="18" max="18" width="12" style="2" bestFit="1" customWidth="1"/>
    <col min="19" max="19" width="12.375" style="2" bestFit="1" customWidth="1"/>
    <col min="20" max="20" width="8" bestFit="1" customWidth="1"/>
    <col min="21" max="23" width="5" style="2" customWidth="1"/>
    <col min="25" max="25" width="7.625" style="12" bestFit="1" customWidth="1"/>
    <col min="26" max="26" width="9.125" style="15" customWidth="1"/>
    <col min="27" max="27" width="29.125" hidden="1" customWidth="1"/>
  </cols>
  <sheetData>
    <row r="2" spans="2:31" s="2" customFormat="1">
      <c r="B2" s="8"/>
      <c r="C2" s="8"/>
      <c r="D2" s="27" t="s">
        <v>101</v>
      </c>
      <c r="E2" s="27"/>
      <c r="F2" s="26" t="s">
        <v>102</v>
      </c>
      <c r="G2" s="26"/>
      <c r="H2" s="26"/>
      <c r="I2" s="26"/>
      <c r="J2" s="26"/>
      <c r="K2" s="26"/>
      <c r="L2" s="26"/>
      <c r="M2" s="27" t="s">
        <v>5</v>
      </c>
      <c r="N2" s="27"/>
      <c r="O2" s="7" t="s">
        <v>47</v>
      </c>
      <c r="P2" s="27" t="s">
        <v>7</v>
      </c>
      <c r="Q2" s="27"/>
      <c r="R2" s="26" t="s">
        <v>11</v>
      </c>
      <c r="S2" s="26"/>
      <c r="T2" s="5"/>
      <c r="U2" s="26" t="s">
        <v>15</v>
      </c>
      <c r="V2" s="26"/>
      <c r="W2" s="26"/>
      <c r="X2" s="26"/>
      <c r="Y2" s="10" t="s">
        <v>99</v>
      </c>
      <c r="Z2" s="13"/>
    </row>
    <row r="3" spans="2:31" s="3" customFormat="1">
      <c r="B3" s="9" t="s">
        <v>0</v>
      </c>
      <c r="C3" s="9" t="s">
        <v>1</v>
      </c>
      <c r="D3" s="4" t="s">
        <v>16</v>
      </c>
      <c r="E3" s="4" t="s">
        <v>17</v>
      </c>
      <c r="F3" s="17" t="s">
        <v>2</v>
      </c>
      <c r="G3" s="18" t="s">
        <v>18</v>
      </c>
      <c r="H3" s="17" t="s">
        <v>3</v>
      </c>
      <c r="I3" s="18" t="s">
        <v>18</v>
      </c>
      <c r="J3" s="17" t="s">
        <v>4</v>
      </c>
      <c r="K3" s="19" t="s">
        <v>94</v>
      </c>
      <c r="L3" s="18" t="s">
        <v>95</v>
      </c>
      <c r="M3" s="4">
        <v>12</v>
      </c>
      <c r="N3" s="4">
        <v>24</v>
      </c>
      <c r="O3" s="6" t="s">
        <v>6</v>
      </c>
      <c r="P3" s="4" t="s">
        <v>8</v>
      </c>
      <c r="Q3" s="4" t="s">
        <v>10</v>
      </c>
      <c r="R3" s="6" t="s">
        <v>12</v>
      </c>
      <c r="S3" s="6" t="s">
        <v>13</v>
      </c>
      <c r="T3" s="4" t="s">
        <v>14</v>
      </c>
      <c r="U3" s="6">
        <v>1</v>
      </c>
      <c r="V3" s="6">
        <v>2</v>
      </c>
      <c r="W3" s="6">
        <v>3</v>
      </c>
      <c r="X3" s="16" t="s">
        <v>9</v>
      </c>
      <c r="Y3" s="11" t="s">
        <v>100</v>
      </c>
      <c r="Z3" s="14" t="s">
        <v>74</v>
      </c>
      <c r="AA3" s="1" t="s">
        <v>19</v>
      </c>
    </row>
    <row r="4" spans="2:31">
      <c r="B4" s="21" t="s">
        <v>191</v>
      </c>
      <c r="C4" s="21" t="s">
        <v>192</v>
      </c>
      <c r="D4" s="22"/>
      <c r="E4" s="22" t="s">
        <v>25</v>
      </c>
      <c r="F4" s="22"/>
      <c r="G4" s="22"/>
      <c r="H4" s="22" t="s">
        <v>25</v>
      </c>
      <c r="I4" s="22" t="s">
        <v>195</v>
      </c>
      <c r="J4" s="22"/>
      <c r="K4" s="22"/>
      <c r="L4" s="22">
        <v>1</v>
      </c>
      <c r="M4" s="22" t="s">
        <v>25</v>
      </c>
      <c r="N4" s="22"/>
      <c r="O4" s="22" t="s">
        <v>194</v>
      </c>
      <c r="P4" s="22" t="s">
        <v>25</v>
      </c>
      <c r="Q4" s="22">
        <v>8</v>
      </c>
      <c r="R4" s="22" t="s">
        <v>25</v>
      </c>
      <c r="S4" s="22" t="s">
        <v>25</v>
      </c>
      <c r="T4" s="21">
        <v>14</v>
      </c>
      <c r="U4" s="22">
        <v>310</v>
      </c>
      <c r="V4" s="22">
        <v>340</v>
      </c>
      <c r="W4" s="22">
        <v>490</v>
      </c>
      <c r="X4" s="20">
        <f t="shared" ref="X4:X36" si="0">U4*V4*W4/10000000</f>
        <v>5.1646000000000001</v>
      </c>
      <c r="Y4" s="23"/>
      <c r="Z4" s="24">
        <v>1700</v>
      </c>
      <c r="AA4" s="21" t="s">
        <v>193</v>
      </c>
      <c r="AB4" s="21"/>
      <c r="AC4" s="21"/>
      <c r="AD4" s="21"/>
      <c r="AE4" s="21"/>
    </row>
    <row r="5" spans="2:31">
      <c r="B5" s="21" t="s">
        <v>20</v>
      </c>
      <c r="C5" s="21" t="s">
        <v>21</v>
      </c>
      <c r="D5" s="22" t="s">
        <v>25</v>
      </c>
      <c r="E5" s="22"/>
      <c r="F5" s="22" t="s">
        <v>25</v>
      </c>
      <c r="G5" s="22" t="s">
        <v>33</v>
      </c>
      <c r="H5" s="22"/>
      <c r="I5" s="22"/>
      <c r="J5" s="22"/>
      <c r="K5" s="22" t="s">
        <v>29</v>
      </c>
      <c r="L5" s="22"/>
      <c r="M5" s="22" t="s">
        <v>25</v>
      </c>
      <c r="N5" s="22" t="s">
        <v>25</v>
      </c>
      <c r="O5" s="22" t="s">
        <v>26</v>
      </c>
      <c r="P5" s="22"/>
      <c r="Q5" s="22"/>
      <c r="R5" s="22" t="s">
        <v>25</v>
      </c>
      <c r="S5" s="22" t="s">
        <v>25</v>
      </c>
      <c r="T5" s="21">
        <v>2.7</v>
      </c>
      <c r="U5" s="22">
        <v>310</v>
      </c>
      <c r="V5" s="22">
        <v>115</v>
      </c>
      <c r="W5" s="22">
        <v>122</v>
      </c>
      <c r="X5" s="20">
        <f t="shared" si="0"/>
        <v>0.43492999999999998</v>
      </c>
      <c r="Y5" s="23">
        <v>3500</v>
      </c>
      <c r="Z5" s="24">
        <v>1080</v>
      </c>
      <c r="AA5" s="21" t="s">
        <v>233</v>
      </c>
      <c r="AB5" s="21"/>
      <c r="AC5" s="21"/>
      <c r="AD5" s="21"/>
      <c r="AE5" s="21"/>
    </row>
    <row r="6" spans="2:31">
      <c r="B6" s="21" t="s">
        <v>20</v>
      </c>
      <c r="C6" s="21" t="s">
        <v>22</v>
      </c>
      <c r="D6" s="22" t="s">
        <v>25</v>
      </c>
      <c r="E6" s="22"/>
      <c r="F6" s="22" t="s">
        <v>25</v>
      </c>
      <c r="G6" s="22" t="s">
        <v>34</v>
      </c>
      <c r="H6" s="22"/>
      <c r="I6" s="22"/>
      <c r="J6" s="22"/>
      <c r="K6" s="22" t="s">
        <v>30</v>
      </c>
      <c r="L6" s="22"/>
      <c r="M6" s="22" t="s">
        <v>25</v>
      </c>
      <c r="N6" s="22"/>
      <c r="O6" s="22" t="s">
        <v>27</v>
      </c>
      <c r="P6" s="22"/>
      <c r="Q6" s="22"/>
      <c r="R6" s="22" t="s">
        <v>25</v>
      </c>
      <c r="S6" s="22" t="s">
        <v>25</v>
      </c>
      <c r="T6" s="21">
        <v>4.5</v>
      </c>
      <c r="U6" s="22">
        <v>371</v>
      </c>
      <c r="V6" s="22">
        <v>140</v>
      </c>
      <c r="W6" s="22">
        <v>150</v>
      </c>
      <c r="X6" s="20">
        <f t="shared" si="0"/>
        <v>0.77910000000000001</v>
      </c>
      <c r="Y6" s="23">
        <v>3500</v>
      </c>
      <c r="Z6" s="24">
        <f>1726/1.2</f>
        <v>1438.3333333333335</v>
      </c>
      <c r="AA6" s="21" t="s">
        <v>36</v>
      </c>
      <c r="AB6" s="21"/>
      <c r="AC6" s="21"/>
      <c r="AD6" s="21"/>
      <c r="AE6" s="21"/>
    </row>
    <row r="7" spans="2:31">
      <c r="B7" s="21" t="s">
        <v>20</v>
      </c>
      <c r="C7" s="21" t="s">
        <v>23</v>
      </c>
      <c r="D7" s="22" t="s">
        <v>25</v>
      </c>
      <c r="E7" s="22"/>
      <c r="F7" s="22" t="s">
        <v>25</v>
      </c>
      <c r="G7" s="22" t="s">
        <v>35</v>
      </c>
      <c r="H7" s="22"/>
      <c r="I7" s="22"/>
      <c r="J7" s="22"/>
      <c r="K7" s="22" t="s">
        <v>31</v>
      </c>
      <c r="L7" s="22"/>
      <c r="M7" s="22" t="s">
        <v>25</v>
      </c>
      <c r="N7" s="22" t="s">
        <v>25</v>
      </c>
      <c r="O7" s="22" t="s">
        <v>28</v>
      </c>
      <c r="P7" s="22"/>
      <c r="Q7" s="22"/>
      <c r="R7" s="22" t="s">
        <v>25</v>
      </c>
      <c r="S7" s="22" t="s">
        <v>25</v>
      </c>
      <c r="T7" s="21">
        <v>4.5</v>
      </c>
      <c r="U7" s="22">
        <v>371</v>
      </c>
      <c r="V7" s="22">
        <v>140</v>
      </c>
      <c r="W7" s="22">
        <v>150</v>
      </c>
      <c r="X7" s="20">
        <f t="shared" si="0"/>
        <v>0.77910000000000001</v>
      </c>
      <c r="Y7" s="23">
        <v>3500</v>
      </c>
      <c r="Z7" s="24">
        <v>1044</v>
      </c>
      <c r="AA7" s="21" t="s">
        <v>37</v>
      </c>
      <c r="AB7" s="21"/>
      <c r="AC7" s="21"/>
      <c r="AD7" s="21"/>
      <c r="AE7" s="21"/>
    </row>
    <row r="8" spans="2:31">
      <c r="B8" s="21" t="s">
        <v>20</v>
      </c>
      <c r="C8" s="21" t="s">
        <v>24</v>
      </c>
      <c r="D8" s="22" t="s">
        <v>25</v>
      </c>
      <c r="E8" s="22"/>
      <c r="F8" s="22" t="s">
        <v>25</v>
      </c>
      <c r="G8" s="22" t="s">
        <v>35</v>
      </c>
      <c r="H8" s="22"/>
      <c r="I8" s="22"/>
      <c r="J8" s="22"/>
      <c r="K8" s="22" t="s">
        <v>32</v>
      </c>
      <c r="L8" s="22"/>
      <c r="M8" s="22" t="s">
        <v>25</v>
      </c>
      <c r="N8" s="22" t="s">
        <v>25</v>
      </c>
      <c r="O8" s="22" t="s">
        <v>28</v>
      </c>
      <c r="P8" s="22"/>
      <c r="Q8" s="22"/>
      <c r="R8" s="22" t="s">
        <v>25</v>
      </c>
      <c r="S8" s="22" t="s">
        <v>25</v>
      </c>
      <c r="T8" s="21">
        <v>4.5</v>
      </c>
      <c r="U8" s="22">
        <v>371</v>
      </c>
      <c r="V8" s="22">
        <v>140</v>
      </c>
      <c r="W8" s="22">
        <v>150</v>
      </c>
      <c r="X8" s="20">
        <f t="shared" si="0"/>
        <v>0.77910000000000001</v>
      </c>
      <c r="Y8" s="23">
        <v>3500</v>
      </c>
      <c r="Z8" s="24">
        <v>1022</v>
      </c>
      <c r="AA8" s="21" t="s">
        <v>38</v>
      </c>
      <c r="AB8" s="21"/>
      <c r="AC8" s="21"/>
      <c r="AD8" s="21"/>
      <c r="AE8" s="21"/>
    </row>
    <row r="9" spans="2:31">
      <c r="B9" s="21" t="s">
        <v>20</v>
      </c>
      <c r="C9" s="21" t="s">
        <v>235</v>
      </c>
      <c r="D9" s="22" t="s">
        <v>25</v>
      </c>
      <c r="E9" s="22"/>
      <c r="F9" s="22" t="s">
        <v>25</v>
      </c>
      <c r="G9" s="22" t="s">
        <v>236</v>
      </c>
      <c r="H9" s="22"/>
      <c r="I9" s="22"/>
      <c r="J9" s="22"/>
      <c r="K9" s="22" t="s">
        <v>237</v>
      </c>
      <c r="L9" s="22"/>
      <c r="M9" s="22" t="s">
        <v>25</v>
      </c>
      <c r="N9" s="22" t="s">
        <v>25</v>
      </c>
      <c r="O9" s="22" t="s">
        <v>238</v>
      </c>
      <c r="P9" s="22"/>
      <c r="Q9" s="22"/>
      <c r="R9" s="22"/>
      <c r="S9" s="22"/>
      <c r="T9" s="21">
        <v>9.5</v>
      </c>
      <c r="U9" s="22">
        <v>530</v>
      </c>
      <c r="V9" s="22">
        <v>170</v>
      </c>
      <c r="W9" s="22">
        <v>185</v>
      </c>
      <c r="X9" s="20">
        <f t="shared" si="0"/>
        <v>1.6668499999999999</v>
      </c>
      <c r="Y9" s="23"/>
      <c r="Z9" s="24">
        <v>1265</v>
      </c>
      <c r="AA9" s="21"/>
      <c r="AB9" s="21"/>
      <c r="AC9" s="21"/>
      <c r="AD9" s="21"/>
      <c r="AE9" s="21"/>
    </row>
    <row r="10" spans="2:31">
      <c r="B10" s="21" t="s">
        <v>20</v>
      </c>
      <c r="C10" s="21" t="s">
        <v>239</v>
      </c>
      <c r="D10" s="22" t="s">
        <v>25</v>
      </c>
      <c r="E10" s="22"/>
      <c r="F10" s="22" t="s">
        <v>25</v>
      </c>
      <c r="G10" s="22" t="s">
        <v>240</v>
      </c>
      <c r="H10" s="22"/>
      <c r="I10" s="22"/>
      <c r="J10" s="22"/>
      <c r="K10" s="22">
        <v>115</v>
      </c>
      <c r="L10" s="22"/>
      <c r="M10" s="22" t="s">
        <v>25</v>
      </c>
      <c r="N10" s="22" t="s">
        <v>25</v>
      </c>
      <c r="O10" s="22" t="s">
        <v>241</v>
      </c>
      <c r="P10" s="22"/>
      <c r="Q10" s="22"/>
      <c r="R10" s="22"/>
      <c r="S10" s="22"/>
      <c r="T10" s="21">
        <v>14</v>
      </c>
      <c r="U10" s="22">
        <v>653</v>
      </c>
      <c r="V10" s="22">
        <v>260</v>
      </c>
      <c r="W10" s="22">
        <v>250</v>
      </c>
      <c r="X10" s="20">
        <f t="shared" si="0"/>
        <v>4.2445000000000004</v>
      </c>
      <c r="Y10" s="23"/>
      <c r="Z10" s="24">
        <v>3400</v>
      </c>
      <c r="AA10" s="21"/>
      <c r="AB10" s="21"/>
      <c r="AC10" s="21"/>
      <c r="AD10" s="21"/>
      <c r="AE10" s="21"/>
    </row>
    <row r="11" spans="2:31">
      <c r="B11" s="21" t="s">
        <v>20</v>
      </c>
      <c r="C11" s="21" t="s">
        <v>41</v>
      </c>
      <c r="D11" s="22"/>
      <c r="E11" s="22" t="s">
        <v>25</v>
      </c>
      <c r="F11" s="22" t="s">
        <v>25</v>
      </c>
      <c r="G11" s="22" t="s">
        <v>64</v>
      </c>
      <c r="H11" s="22"/>
      <c r="I11" s="22"/>
      <c r="J11" s="22"/>
      <c r="K11" s="22" t="s">
        <v>56</v>
      </c>
      <c r="L11" s="22"/>
      <c r="M11" s="22" t="s">
        <v>25</v>
      </c>
      <c r="N11" s="22" t="s">
        <v>25</v>
      </c>
      <c r="O11" s="22" t="s">
        <v>48</v>
      </c>
      <c r="P11" s="22"/>
      <c r="Q11" s="22"/>
      <c r="R11" s="22" t="s">
        <v>25</v>
      </c>
      <c r="S11" s="22" t="s">
        <v>25</v>
      </c>
      <c r="T11" s="21">
        <v>2.4</v>
      </c>
      <c r="U11" s="22">
        <v>214</v>
      </c>
      <c r="V11" s="22">
        <v>86</v>
      </c>
      <c r="W11" s="22">
        <v>139</v>
      </c>
      <c r="X11" s="20">
        <f t="shared" si="0"/>
        <v>0.25581559999999998</v>
      </c>
      <c r="Y11" s="23">
        <v>3500</v>
      </c>
      <c r="Z11" s="24">
        <v>675</v>
      </c>
      <c r="AA11" s="21" t="s">
        <v>73</v>
      </c>
      <c r="AB11" s="21"/>
      <c r="AC11" s="21"/>
      <c r="AD11" s="21"/>
      <c r="AE11" s="21"/>
    </row>
    <row r="12" spans="2:31">
      <c r="B12" s="21" t="s">
        <v>20</v>
      </c>
      <c r="C12" s="21" t="s">
        <v>39</v>
      </c>
      <c r="D12" s="22"/>
      <c r="E12" s="22" t="s">
        <v>25</v>
      </c>
      <c r="F12" s="22" t="s">
        <v>25</v>
      </c>
      <c r="G12" s="22" t="s">
        <v>65</v>
      </c>
      <c r="H12" s="22"/>
      <c r="I12" s="22"/>
      <c r="J12" s="22"/>
      <c r="K12" s="22" t="s">
        <v>57</v>
      </c>
      <c r="L12" s="22"/>
      <c r="M12" s="22" t="s">
        <v>25</v>
      </c>
      <c r="N12" s="22"/>
      <c r="O12" s="22" t="s">
        <v>49</v>
      </c>
      <c r="P12" s="22"/>
      <c r="Q12" s="22"/>
      <c r="R12" s="22" t="s">
        <v>25</v>
      </c>
      <c r="S12" s="22" t="s">
        <v>25</v>
      </c>
      <c r="T12" s="21">
        <v>2.4</v>
      </c>
      <c r="U12" s="22">
        <v>214</v>
      </c>
      <c r="V12" s="22">
        <v>86</v>
      </c>
      <c r="W12" s="22">
        <v>139</v>
      </c>
      <c r="X12" s="20">
        <f t="shared" si="0"/>
        <v>0.25581559999999998</v>
      </c>
      <c r="Y12" s="23">
        <v>3500</v>
      </c>
      <c r="Z12" s="24">
        <v>475</v>
      </c>
      <c r="AA12" s="21" t="s">
        <v>73</v>
      </c>
      <c r="AB12" s="21"/>
      <c r="AC12" s="21"/>
      <c r="AD12" s="21"/>
      <c r="AE12" s="21"/>
    </row>
    <row r="13" spans="2:31">
      <c r="B13" s="21" t="s">
        <v>20</v>
      </c>
      <c r="C13" s="21" t="s">
        <v>40</v>
      </c>
      <c r="D13" s="22"/>
      <c r="E13" s="22" t="s">
        <v>25</v>
      </c>
      <c r="F13" s="22" t="s">
        <v>25</v>
      </c>
      <c r="G13" s="22" t="s">
        <v>66</v>
      </c>
      <c r="H13" s="22"/>
      <c r="I13" s="22"/>
      <c r="J13" s="22"/>
      <c r="K13" s="22" t="s">
        <v>58</v>
      </c>
      <c r="L13" s="22"/>
      <c r="M13" s="22" t="s">
        <v>25</v>
      </c>
      <c r="N13" s="22"/>
      <c r="O13" s="22" t="s">
        <v>50</v>
      </c>
      <c r="P13" s="22"/>
      <c r="Q13" s="22"/>
      <c r="R13" s="22" t="s">
        <v>25</v>
      </c>
      <c r="S13" s="22" t="s">
        <v>25</v>
      </c>
      <c r="T13" s="21">
        <v>2.4</v>
      </c>
      <c r="U13" s="22">
        <v>214</v>
      </c>
      <c r="V13" s="22">
        <v>86</v>
      </c>
      <c r="W13" s="22">
        <v>139</v>
      </c>
      <c r="X13" s="20">
        <f t="shared" si="0"/>
        <v>0.25581559999999998</v>
      </c>
      <c r="Y13" s="23">
        <v>3500</v>
      </c>
      <c r="Z13" s="24">
        <v>905</v>
      </c>
      <c r="AA13" s="21" t="s">
        <v>73</v>
      </c>
      <c r="AB13" s="21"/>
      <c r="AC13" s="21"/>
      <c r="AD13" s="21"/>
      <c r="AE13" s="21"/>
    </row>
    <row r="14" spans="2:31">
      <c r="B14" s="21" t="s">
        <v>20</v>
      </c>
      <c r="C14" s="21" t="s">
        <v>254</v>
      </c>
      <c r="D14" s="22"/>
      <c r="E14" s="22" t="s">
        <v>25</v>
      </c>
      <c r="F14" s="22" t="s">
        <v>25</v>
      </c>
      <c r="G14" s="22" t="s">
        <v>66</v>
      </c>
      <c r="H14" s="22"/>
      <c r="I14" s="22"/>
      <c r="J14" s="22"/>
      <c r="K14" s="22" t="s">
        <v>253</v>
      </c>
      <c r="L14" s="22"/>
      <c r="M14" s="22" t="s">
        <v>25</v>
      </c>
      <c r="N14" s="22"/>
      <c r="O14" s="22" t="s">
        <v>50</v>
      </c>
      <c r="P14" s="22"/>
      <c r="Q14" s="22"/>
      <c r="R14" s="22"/>
      <c r="S14" s="22"/>
      <c r="T14" s="21">
        <v>2.9</v>
      </c>
      <c r="U14" s="22">
        <v>262</v>
      </c>
      <c r="V14" s="22">
        <v>90</v>
      </c>
      <c r="W14" s="22">
        <v>184</v>
      </c>
      <c r="X14" s="20">
        <f t="shared" si="0"/>
        <v>0.43387199999999998</v>
      </c>
      <c r="Y14" s="23"/>
      <c r="Z14" s="24">
        <v>880</v>
      </c>
      <c r="AA14" s="21"/>
      <c r="AB14" s="21"/>
      <c r="AC14" s="21"/>
      <c r="AD14" s="21"/>
      <c r="AE14" s="21"/>
    </row>
    <row r="15" spans="2:31">
      <c r="B15" s="21" t="s">
        <v>20</v>
      </c>
      <c r="C15" s="21" t="s">
        <v>242</v>
      </c>
      <c r="D15" s="22"/>
      <c r="E15" s="22" t="s">
        <v>25</v>
      </c>
      <c r="F15" s="22" t="s">
        <v>25</v>
      </c>
      <c r="G15" s="22" t="s">
        <v>245</v>
      </c>
      <c r="H15" s="22"/>
      <c r="I15" s="22"/>
      <c r="J15" s="22"/>
      <c r="K15" s="22" t="s">
        <v>244</v>
      </c>
      <c r="L15" s="22"/>
      <c r="M15" s="22" t="s">
        <v>25</v>
      </c>
      <c r="N15" s="22"/>
      <c r="O15" s="22" t="s">
        <v>243</v>
      </c>
      <c r="P15" s="22"/>
      <c r="Q15" s="22"/>
      <c r="R15" s="22"/>
      <c r="S15" s="22"/>
      <c r="T15" s="21"/>
      <c r="U15" s="22">
        <v>215</v>
      </c>
      <c r="V15" s="22">
        <v>91</v>
      </c>
      <c r="W15" s="22">
        <v>144</v>
      </c>
      <c r="X15" s="20">
        <f t="shared" si="0"/>
        <v>0.28173599999999999</v>
      </c>
      <c r="Y15" s="23"/>
      <c r="Z15" s="24">
        <v>470</v>
      </c>
      <c r="AA15" s="21"/>
      <c r="AB15" s="21"/>
      <c r="AC15" s="21"/>
      <c r="AD15" s="21"/>
      <c r="AE15" s="21"/>
    </row>
    <row r="16" spans="2:31">
      <c r="B16" s="21" t="s">
        <v>20</v>
      </c>
      <c r="C16" s="21" t="s">
        <v>246</v>
      </c>
      <c r="D16" s="22"/>
      <c r="E16" s="22" t="s">
        <v>25</v>
      </c>
      <c r="F16" s="22" t="s">
        <v>25</v>
      </c>
      <c r="G16" s="22" t="s">
        <v>248</v>
      </c>
      <c r="H16" s="22"/>
      <c r="I16" s="22"/>
      <c r="J16" s="22"/>
      <c r="K16" s="22" t="s">
        <v>249</v>
      </c>
      <c r="L16" s="22"/>
      <c r="M16" s="22"/>
      <c r="N16" s="22" t="s">
        <v>25</v>
      </c>
      <c r="O16" s="22" t="s">
        <v>251</v>
      </c>
      <c r="P16" s="22"/>
      <c r="Q16" s="22"/>
      <c r="R16" s="22"/>
      <c r="S16" s="22"/>
      <c r="T16" s="21"/>
      <c r="U16" s="22">
        <v>215</v>
      </c>
      <c r="V16" s="22">
        <v>91</v>
      </c>
      <c r="W16" s="22">
        <v>144</v>
      </c>
      <c r="X16" s="20">
        <f t="shared" si="0"/>
        <v>0.28173599999999999</v>
      </c>
      <c r="Y16" s="23"/>
      <c r="Z16" s="24">
        <v>870</v>
      </c>
      <c r="AA16" s="21"/>
      <c r="AB16" s="21"/>
      <c r="AC16" s="21"/>
      <c r="AD16" s="21"/>
      <c r="AE16" s="21"/>
    </row>
    <row r="17" spans="2:31">
      <c r="B17" s="21" t="s">
        <v>20</v>
      </c>
      <c r="C17" s="21" t="s">
        <v>247</v>
      </c>
      <c r="D17" s="22"/>
      <c r="E17" s="22" t="s">
        <v>25</v>
      </c>
      <c r="F17" s="22" t="s">
        <v>25</v>
      </c>
      <c r="G17" s="22" t="s">
        <v>183</v>
      </c>
      <c r="H17" s="22"/>
      <c r="I17" s="22"/>
      <c r="J17" s="22"/>
      <c r="K17" s="22" t="s">
        <v>250</v>
      </c>
      <c r="L17" s="22"/>
      <c r="M17" s="22"/>
      <c r="N17" s="22" t="s">
        <v>25</v>
      </c>
      <c r="O17" s="22" t="s">
        <v>252</v>
      </c>
      <c r="P17" s="22"/>
      <c r="Q17" s="22"/>
      <c r="R17" s="22"/>
      <c r="S17" s="22"/>
      <c r="T17" s="21"/>
      <c r="U17" s="22">
        <v>215</v>
      </c>
      <c r="V17" s="22">
        <v>91</v>
      </c>
      <c r="W17" s="22">
        <v>144</v>
      </c>
      <c r="X17" s="20">
        <f t="shared" si="0"/>
        <v>0.28173599999999999</v>
      </c>
      <c r="Y17" s="23"/>
      <c r="Z17" s="24">
        <v>900</v>
      </c>
      <c r="AA17" s="21"/>
      <c r="AB17" s="21"/>
      <c r="AC17" s="21"/>
      <c r="AD17" s="21"/>
      <c r="AE17" s="21"/>
    </row>
    <row r="18" spans="2:31">
      <c r="B18" s="21" t="s">
        <v>20</v>
      </c>
      <c r="C18" s="21" t="s">
        <v>42</v>
      </c>
      <c r="D18" s="22"/>
      <c r="E18" s="22" t="s">
        <v>25</v>
      </c>
      <c r="F18" s="22" t="s">
        <v>25</v>
      </c>
      <c r="G18" s="22" t="s">
        <v>67</v>
      </c>
      <c r="H18" s="22"/>
      <c r="I18" s="22"/>
      <c r="J18" s="22"/>
      <c r="K18" s="22" t="s">
        <v>59</v>
      </c>
      <c r="L18" s="22"/>
      <c r="M18" s="22" t="s">
        <v>25</v>
      </c>
      <c r="N18" s="22"/>
      <c r="O18" s="22" t="s">
        <v>51</v>
      </c>
      <c r="P18" s="22"/>
      <c r="Q18" s="22"/>
      <c r="R18" s="22" t="s">
        <v>25</v>
      </c>
      <c r="S18" s="22" t="s">
        <v>25</v>
      </c>
      <c r="T18" s="21">
        <v>2.9</v>
      </c>
      <c r="U18" s="22">
        <v>220</v>
      </c>
      <c r="V18" s="22">
        <v>86</v>
      </c>
      <c r="W18" s="22">
        <v>160</v>
      </c>
      <c r="X18" s="20">
        <f t="shared" si="0"/>
        <v>0.30271999999999999</v>
      </c>
      <c r="Y18" s="23">
        <v>3500</v>
      </c>
      <c r="Z18" s="24">
        <v>440</v>
      </c>
      <c r="AA18" s="21" t="s">
        <v>72</v>
      </c>
      <c r="AB18" s="21"/>
      <c r="AC18" s="21"/>
      <c r="AD18" s="21"/>
      <c r="AE18" s="21"/>
    </row>
    <row r="19" spans="2:31">
      <c r="B19" s="21" t="s">
        <v>20</v>
      </c>
      <c r="C19" s="21" t="s">
        <v>43</v>
      </c>
      <c r="D19" s="22"/>
      <c r="E19" s="22" t="s">
        <v>25</v>
      </c>
      <c r="F19" s="22" t="s">
        <v>25</v>
      </c>
      <c r="G19" s="22" t="s">
        <v>68</v>
      </c>
      <c r="H19" s="22"/>
      <c r="I19" s="22"/>
      <c r="J19" s="22"/>
      <c r="K19" s="22" t="s">
        <v>60</v>
      </c>
      <c r="L19" s="22"/>
      <c r="M19" s="22" t="s">
        <v>25</v>
      </c>
      <c r="N19" s="22"/>
      <c r="O19" s="22" t="s">
        <v>52</v>
      </c>
      <c r="P19" s="22"/>
      <c r="Q19" s="22"/>
      <c r="R19" s="22" t="s">
        <v>25</v>
      </c>
      <c r="S19" s="22" t="s">
        <v>25</v>
      </c>
      <c r="T19" s="21">
        <v>2.9</v>
      </c>
      <c r="U19" s="22">
        <v>220</v>
      </c>
      <c r="V19" s="22">
        <v>86</v>
      </c>
      <c r="W19" s="22">
        <v>160</v>
      </c>
      <c r="X19" s="20">
        <f t="shared" si="0"/>
        <v>0.30271999999999999</v>
      </c>
      <c r="Y19" s="23">
        <v>3500</v>
      </c>
      <c r="Z19" s="24">
        <v>859</v>
      </c>
      <c r="AA19" s="21" t="s">
        <v>72</v>
      </c>
      <c r="AB19" s="21"/>
      <c r="AC19" s="21"/>
      <c r="AD19" s="21"/>
      <c r="AE19" s="21"/>
    </row>
    <row r="20" spans="2:31">
      <c r="B20" s="21" t="s">
        <v>20</v>
      </c>
      <c r="C20" s="21" t="s">
        <v>45</v>
      </c>
      <c r="D20" s="22"/>
      <c r="E20" s="22" t="s">
        <v>25</v>
      </c>
      <c r="F20" s="22" t="s">
        <v>25</v>
      </c>
      <c r="G20" s="22" t="s">
        <v>70</v>
      </c>
      <c r="H20" s="22"/>
      <c r="I20" s="22"/>
      <c r="J20" s="22"/>
      <c r="K20" s="22" t="s">
        <v>62</v>
      </c>
      <c r="L20" s="22"/>
      <c r="M20" s="22" t="s">
        <v>25</v>
      </c>
      <c r="N20" s="22" t="s">
        <v>25</v>
      </c>
      <c r="O20" s="22" t="s">
        <v>54</v>
      </c>
      <c r="P20" s="22"/>
      <c r="Q20" s="22"/>
      <c r="R20" s="22" t="s">
        <v>25</v>
      </c>
      <c r="S20" s="22" t="s">
        <v>25</v>
      </c>
      <c r="T20" s="21">
        <v>6.2</v>
      </c>
      <c r="U20" s="22">
        <v>331</v>
      </c>
      <c r="V20" s="22">
        <v>138</v>
      </c>
      <c r="W20" s="22">
        <v>174</v>
      </c>
      <c r="X20" s="20">
        <f t="shared" si="0"/>
        <v>0.79479719999999998</v>
      </c>
      <c r="Y20" s="23">
        <v>3500</v>
      </c>
      <c r="Z20" s="24">
        <v>1350</v>
      </c>
      <c r="AA20" s="21" t="s">
        <v>216</v>
      </c>
      <c r="AB20" s="21"/>
      <c r="AC20" s="21"/>
      <c r="AD20" s="21"/>
      <c r="AE20" s="21"/>
    </row>
    <row r="21" spans="2:31">
      <c r="B21" s="21" t="s">
        <v>20</v>
      </c>
      <c r="C21" s="21" t="s">
        <v>46</v>
      </c>
      <c r="D21" s="22"/>
      <c r="E21" s="22" t="s">
        <v>25</v>
      </c>
      <c r="F21" s="22" t="s">
        <v>25</v>
      </c>
      <c r="G21" s="22" t="s">
        <v>71</v>
      </c>
      <c r="H21" s="22"/>
      <c r="I21" s="22"/>
      <c r="J21" s="22"/>
      <c r="K21" s="22" t="s">
        <v>63</v>
      </c>
      <c r="L21" s="22"/>
      <c r="M21" s="22" t="s">
        <v>25</v>
      </c>
      <c r="N21" s="22" t="s">
        <v>25</v>
      </c>
      <c r="O21" s="22" t="s">
        <v>55</v>
      </c>
      <c r="P21" s="22"/>
      <c r="Q21" s="22"/>
      <c r="R21" s="22" t="s">
        <v>25</v>
      </c>
      <c r="S21" s="22" t="s">
        <v>25</v>
      </c>
      <c r="T21" s="21">
        <v>6.2</v>
      </c>
      <c r="U21" s="22">
        <v>331</v>
      </c>
      <c r="V21" s="22">
        <v>138</v>
      </c>
      <c r="W21" s="22">
        <v>174</v>
      </c>
      <c r="X21" s="20">
        <f t="shared" si="0"/>
        <v>0.79479719999999998</v>
      </c>
      <c r="Y21" s="23">
        <v>3500</v>
      </c>
      <c r="Z21" s="24">
        <v>1428</v>
      </c>
      <c r="AA21" s="21" t="s">
        <v>216</v>
      </c>
      <c r="AB21" s="21"/>
      <c r="AC21" s="21"/>
      <c r="AD21" s="21"/>
      <c r="AE21" s="21"/>
    </row>
    <row r="22" spans="2:31">
      <c r="B22" s="21" t="s">
        <v>20</v>
      </c>
      <c r="C22" s="21" t="s">
        <v>44</v>
      </c>
      <c r="D22" s="22"/>
      <c r="E22" s="22" t="s">
        <v>25</v>
      </c>
      <c r="F22" s="22" t="s">
        <v>25</v>
      </c>
      <c r="G22" s="22" t="s">
        <v>69</v>
      </c>
      <c r="H22" s="22"/>
      <c r="I22" s="22"/>
      <c r="J22" s="22"/>
      <c r="K22" s="22" t="s">
        <v>61</v>
      </c>
      <c r="L22" s="22"/>
      <c r="M22" s="22" t="s">
        <v>25</v>
      </c>
      <c r="N22" s="22" t="s">
        <v>25</v>
      </c>
      <c r="O22" s="22" t="s">
        <v>53</v>
      </c>
      <c r="P22" s="22"/>
      <c r="Q22" s="22"/>
      <c r="R22" s="22" t="s">
        <v>25</v>
      </c>
      <c r="S22" s="22" t="s">
        <v>25</v>
      </c>
      <c r="T22" s="21">
        <v>6.2</v>
      </c>
      <c r="U22" s="22">
        <v>331</v>
      </c>
      <c r="V22" s="22">
        <v>138</v>
      </c>
      <c r="W22" s="22">
        <v>174</v>
      </c>
      <c r="X22" s="20">
        <f t="shared" si="0"/>
        <v>0.79479719999999998</v>
      </c>
      <c r="Y22" s="23">
        <v>3500</v>
      </c>
      <c r="Z22" s="24">
        <v>1266</v>
      </c>
      <c r="AA22" s="21" t="s">
        <v>217</v>
      </c>
      <c r="AB22" s="21"/>
      <c r="AC22" s="21"/>
      <c r="AD22" s="21"/>
      <c r="AE22" s="21"/>
    </row>
    <row r="23" spans="2:31">
      <c r="B23" s="21" t="s">
        <v>20</v>
      </c>
      <c r="C23" s="21" t="s">
        <v>255</v>
      </c>
      <c r="D23" s="22"/>
      <c r="E23" s="22" t="s">
        <v>25</v>
      </c>
      <c r="F23" s="22" t="s">
        <v>25</v>
      </c>
      <c r="G23" s="22">
        <v>2</v>
      </c>
      <c r="H23" s="22"/>
      <c r="I23" s="22"/>
      <c r="J23" s="22"/>
      <c r="K23" s="22">
        <v>60</v>
      </c>
      <c r="L23" s="22"/>
      <c r="M23" s="22"/>
      <c r="N23" s="22" t="s">
        <v>25</v>
      </c>
      <c r="O23" s="22">
        <v>16</v>
      </c>
      <c r="P23" s="22"/>
      <c r="Q23" s="22"/>
      <c r="R23" s="22"/>
      <c r="S23" s="22"/>
      <c r="T23" s="21">
        <v>18</v>
      </c>
      <c r="U23" s="22">
        <v>600</v>
      </c>
      <c r="V23" s="22">
        <v>230</v>
      </c>
      <c r="W23" s="22">
        <v>222</v>
      </c>
      <c r="X23" s="20">
        <f t="shared" si="0"/>
        <v>3.0636000000000001</v>
      </c>
      <c r="Y23" s="23"/>
      <c r="Z23" s="24"/>
      <c r="AA23" s="21"/>
      <c r="AB23" s="21"/>
      <c r="AC23" s="21"/>
      <c r="AD23" s="21"/>
      <c r="AE23" s="21"/>
    </row>
    <row r="24" spans="2:31">
      <c r="B24" s="21" t="s">
        <v>20</v>
      </c>
      <c r="C24" s="21" t="s">
        <v>256</v>
      </c>
      <c r="D24" s="22"/>
      <c r="E24" s="22" t="s">
        <v>25</v>
      </c>
      <c r="F24" s="22" t="s">
        <v>25</v>
      </c>
      <c r="G24" s="22" t="s">
        <v>259</v>
      </c>
      <c r="H24" s="22"/>
      <c r="I24" s="22"/>
      <c r="J24" s="22"/>
      <c r="K24" s="22">
        <v>80</v>
      </c>
      <c r="L24" s="22"/>
      <c r="M24" s="22"/>
      <c r="N24" s="22" t="s">
        <v>25</v>
      </c>
      <c r="O24" s="22">
        <v>24</v>
      </c>
      <c r="P24" s="22"/>
      <c r="Q24" s="22"/>
      <c r="R24" s="22"/>
      <c r="S24" s="22"/>
      <c r="T24" s="21">
        <v>18</v>
      </c>
      <c r="U24" s="22">
        <v>600</v>
      </c>
      <c r="V24" s="22">
        <v>230</v>
      </c>
      <c r="W24" s="22">
        <v>222</v>
      </c>
      <c r="X24" s="20">
        <f t="shared" ref="X24:X26" si="1">U24*V24*W24/10000000</f>
        <v>3.0636000000000001</v>
      </c>
      <c r="Y24" s="23"/>
      <c r="Z24" s="24"/>
      <c r="AA24" s="21"/>
      <c r="AB24" s="21"/>
      <c r="AC24" s="21"/>
      <c r="AD24" s="21"/>
      <c r="AE24" s="21"/>
    </row>
    <row r="25" spans="2:31">
      <c r="B25" s="21" t="s">
        <v>20</v>
      </c>
      <c r="C25" s="21" t="s">
        <v>257</v>
      </c>
      <c r="D25" s="22"/>
      <c r="E25" s="22" t="s">
        <v>25</v>
      </c>
      <c r="F25" s="22" t="s">
        <v>25</v>
      </c>
      <c r="G25" s="22" t="s">
        <v>260</v>
      </c>
      <c r="H25" s="22"/>
      <c r="I25" s="22"/>
      <c r="J25" s="22"/>
      <c r="K25" s="22">
        <v>105</v>
      </c>
      <c r="L25" s="22"/>
      <c r="M25" s="22"/>
      <c r="N25" s="22" t="s">
        <v>25</v>
      </c>
      <c r="O25" s="22">
        <v>30</v>
      </c>
      <c r="P25" s="22"/>
      <c r="Q25" s="22"/>
      <c r="R25" s="22"/>
      <c r="S25" s="22"/>
      <c r="T25" s="21">
        <v>18</v>
      </c>
      <c r="U25" s="22">
        <v>600</v>
      </c>
      <c r="V25" s="22">
        <v>230</v>
      </c>
      <c r="W25" s="22">
        <v>222</v>
      </c>
      <c r="X25" s="20">
        <f t="shared" si="1"/>
        <v>3.0636000000000001</v>
      </c>
      <c r="Y25" s="23"/>
      <c r="Z25" s="24"/>
      <c r="AA25" s="21"/>
      <c r="AB25" s="21"/>
      <c r="AC25" s="21"/>
      <c r="AD25" s="21"/>
      <c r="AE25" s="21"/>
    </row>
    <row r="26" spans="2:31">
      <c r="B26" s="21" t="s">
        <v>20</v>
      </c>
      <c r="C26" s="21" t="s">
        <v>258</v>
      </c>
      <c r="D26" s="22"/>
      <c r="E26" s="22" t="s">
        <v>25</v>
      </c>
      <c r="F26" s="22" t="s">
        <v>25</v>
      </c>
      <c r="G26" s="22" t="s">
        <v>261</v>
      </c>
      <c r="H26" s="22"/>
      <c r="I26" s="22"/>
      <c r="J26" s="22"/>
      <c r="K26" s="22">
        <v>120</v>
      </c>
      <c r="L26" s="22"/>
      <c r="M26" s="22"/>
      <c r="N26" s="22" t="s">
        <v>25</v>
      </c>
      <c r="O26" s="22">
        <v>35</v>
      </c>
      <c r="P26" s="22"/>
      <c r="Q26" s="22"/>
      <c r="R26" s="22"/>
      <c r="S26" s="22"/>
      <c r="T26" s="21">
        <v>18</v>
      </c>
      <c r="U26" s="22">
        <v>600</v>
      </c>
      <c r="V26" s="22">
        <v>230</v>
      </c>
      <c r="W26" s="22">
        <v>222</v>
      </c>
      <c r="X26" s="20">
        <f t="shared" si="1"/>
        <v>3.0636000000000001</v>
      </c>
      <c r="Y26" s="23"/>
      <c r="Z26" s="24"/>
      <c r="AA26" s="21"/>
      <c r="AB26" s="21"/>
      <c r="AC26" s="21"/>
      <c r="AD26" s="21"/>
      <c r="AE26" s="21"/>
    </row>
    <row r="27" spans="2:31">
      <c r="B27" s="21" t="s">
        <v>203</v>
      </c>
      <c r="C27" s="21" t="s">
        <v>204</v>
      </c>
      <c r="D27" s="22" t="s">
        <v>25</v>
      </c>
      <c r="E27" s="22"/>
      <c r="F27" s="22"/>
      <c r="G27" s="22"/>
      <c r="H27" s="22" t="s">
        <v>25</v>
      </c>
      <c r="I27" s="22" t="s">
        <v>206</v>
      </c>
      <c r="J27" s="22"/>
      <c r="K27" s="22"/>
      <c r="L27" s="22">
        <v>1.4</v>
      </c>
      <c r="M27" s="22" t="s">
        <v>25</v>
      </c>
      <c r="N27" s="22" t="s">
        <v>25</v>
      </c>
      <c r="O27" s="22">
        <v>2.1</v>
      </c>
      <c r="P27" s="22"/>
      <c r="Q27" s="22"/>
      <c r="R27" s="22"/>
      <c r="S27" s="22"/>
      <c r="T27" s="21"/>
      <c r="U27" s="22">
        <v>320</v>
      </c>
      <c r="V27" s="22">
        <v>100</v>
      </c>
      <c r="W27" s="22">
        <v>172</v>
      </c>
      <c r="X27" s="20">
        <f t="shared" si="0"/>
        <v>0.5504</v>
      </c>
      <c r="Y27" s="23"/>
      <c r="Z27" s="24">
        <v>649</v>
      </c>
      <c r="AA27" s="21" t="s">
        <v>205</v>
      </c>
      <c r="AB27" s="21"/>
      <c r="AC27" s="21"/>
      <c r="AD27" s="21"/>
      <c r="AE27" s="21"/>
    </row>
    <row r="28" spans="2:31">
      <c r="B28" s="21" t="s">
        <v>203</v>
      </c>
      <c r="C28" s="21" t="s">
        <v>207</v>
      </c>
      <c r="D28" s="22" t="s">
        <v>25</v>
      </c>
      <c r="E28" s="22"/>
      <c r="F28" s="22"/>
      <c r="G28" s="22"/>
      <c r="H28" s="22" t="s">
        <v>25</v>
      </c>
      <c r="I28" s="22" t="s">
        <v>206</v>
      </c>
      <c r="J28" s="22" t="s">
        <v>25</v>
      </c>
      <c r="K28" s="22"/>
      <c r="L28" s="22">
        <v>1.4</v>
      </c>
      <c r="M28" s="22" t="s">
        <v>25</v>
      </c>
      <c r="N28" s="22"/>
      <c r="O28" s="22">
        <v>2.1</v>
      </c>
      <c r="P28" s="22"/>
      <c r="Q28" s="22"/>
      <c r="R28" s="22"/>
      <c r="S28" s="22"/>
      <c r="T28" s="21"/>
      <c r="U28" s="22">
        <v>550</v>
      </c>
      <c r="V28" s="22">
        <v>110</v>
      </c>
      <c r="W28" s="22">
        <v>172</v>
      </c>
      <c r="X28" s="20">
        <f t="shared" si="0"/>
        <v>1.0406</v>
      </c>
      <c r="Y28" s="23"/>
      <c r="Z28" s="24">
        <v>949</v>
      </c>
      <c r="AA28" s="21" t="s">
        <v>208</v>
      </c>
      <c r="AB28" s="21"/>
      <c r="AC28" s="21"/>
      <c r="AD28" s="21"/>
      <c r="AE28" s="21"/>
    </row>
    <row r="29" spans="2:31">
      <c r="B29" s="21" t="s">
        <v>203</v>
      </c>
      <c r="C29" s="21" t="s">
        <v>209</v>
      </c>
      <c r="D29" s="22" t="s">
        <v>25</v>
      </c>
      <c r="E29" s="22"/>
      <c r="F29" s="22"/>
      <c r="G29" s="22"/>
      <c r="H29" s="22" t="s">
        <v>25</v>
      </c>
      <c r="I29" s="22" t="s">
        <v>210</v>
      </c>
      <c r="J29" s="22"/>
      <c r="K29" s="22"/>
      <c r="L29" s="22">
        <v>1.7</v>
      </c>
      <c r="M29" s="22" t="s">
        <v>25</v>
      </c>
      <c r="N29" s="22"/>
      <c r="O29" s="22">
        <v>2</v>
      </c>
      <c r="P29" s="22"/>
      <c r="Q29" s="22"/>
      <c r="R29" s="22"/>
      <c r="S29" s="22" t="s">
        <v>25</v>
      </c>
      <c r="T29" s="21"/>
      <c r="U29" s="22">
        <v>430</v>
      </c>
      <c r="V29" s="22">
        <v>157</v>
      </c>
      <c r="W29" s="22">
        <v>230</v>
      </c>
      <c r="X29" s="20">
        <f t="shared" si="0"/>
        <v>1.5527299999999999</v>
      </c>
      <c r="Y29" s="23"/>
      <c r="Z29" s="24">
        <v>949</v>
      </c>
      <c r="AA29" s="21"/>
      <c r="AB29" s="21"/>
      <c r="AC29" s="21"/>
      <c r="AD29" s="21"/>
      <c r="AE29" s="21"/>
    </row>
    <row r="30" spans="2:31">
      <c r="B30" s="21" t="s">
        <v>203</v>
      </c>
      <c r="C30" s="21" t="s">
        <v>211</v>
      </c>
      <c r="D30" s="22" t="s">
        <v>25</v>
      </c>
      <c r="E30" s="22"/>
      <c r="F30" s="22"/>
      <c r="G30" s="22"/>
      <c r="H30" s="22" t="s">
        <v>25</v>
      </c>
      <c r="I30" s="22" t="s">
        <v>212</v>
      </c>
      <c r="J30" s="22"/>
      <c r="K30" s="22"/>
      <c r="L30" s="22">
        <v>1.9</v>
      </c>
      <c r="M30" s="22" t="s">
        <v>25</v>
      </c>
      <c r="N30" s="22" t="s">
        <v>25</v>
      </c>
      <c r="O30" s="22">
        <v>3</v>
      </c>
      <c r="P30" s="22"/>
      <c r="Q30" s="22"/>
      <c r="R30" s="22"/>
      <c r="S30" s="22"/>
      <c r="T30" s="21"/>
      <c r="U30" s="22">
        <v>415</v>
      </c>
      <c r="V30" s="22">
        <v>120</v>
      </c>
      <c r="W30" s="22">
        <v>230</v>
      </c>
      <c r="X30" s="20">
        <f t="shared" si="0"/>
        <v>1.1454</v>
      </c>
      <c r="Y30" s="23"/>
      <c r="Z30" s="24">
        <v>799</v>
      </c>
      <c r="AA30" s="21"/>
      <c r="AB30" s="21"/>
      <c r="AC30" s="21"/>
      <c r="AD30" s="21"/>
      <c r="AE30" s="21"/>
    </row>
    <row r="31" spans="2:31">
      <c r="B31" s="21" t="s">
        <v>213</v>
      </c>
      <c r="C31" s="21" t="s">
        <v>214</v>
      </c>
      <c r="D31" s="22" t="s">
        <v>25</v>
      </c>
      <c r="E31" s="22"/>
      <c r="F31" s="22" t="s">
        <v>25</v>
      </c>
      <c r="G31" s="22"/>
      <c r="H31" s="22"/>
      <c r="I31" s="22"/>
      <c r="J31" s="22"/>
      <c r="K31" s="22"/>
      <c r="L31" s="22"/>
      <c r="M31" s="22" t="s">
        <v>25</v>
      </c>
      <c r="N31" s="22"/>
      <c r="O31" s="22">
        <v>3</v>
      </c>
      <c r="P31" s="22"/>
      <c r="Q31" s="22"/>
      <c r="R31" s="22"/>
      <c r="S31" s="22"/>
      <c r="T31" s="21"/>
      <c r="U31" s="22">
        <v>347</v>
      </c>
      <c r="V31" s="22">
        <v>124</v>
      </c>
      <c r="W31" s="22">
        <v>130</v>
      </c>
      <c r="X31" s="20">
        <f t="shared" si="0"/>
        <v>0.55936399999999997</v>
      </c>
      <c r="Y31" s="23"/>
      <c r="Z31" s="24">
        <v>300</v>
      </c>
      <c r="AA31" s="21"/>
      <c r="AB31" s="21"/>
      <c r="AC31" s="21"/>
      <c r="AD31" s="21"/>
      <c r="AE31" s="21"/>
    </row>
    <row r="32" spans="2:31">
      <c r="B32" s="21" t="s">
        <v>215</v>
      </c>
      <c r="C32" s="21"/>
      <c r="D32" s="22" t="s">
        <v>25</v>
      </c>
      <c r="E32" s="22"/>
      <c r="F32" s="22" t="s">
        <v>25</v>
      </c>
      <c r="G32" s="22"/>
      <c r="H32" s="22"/>
      <c r="I32" s="22"/>
      <c r="J32" s="22"/>
      <c r="K32" s="22"/>
      <c r="L32" s="22"/>
      <c r="M32" s="22" t="s">
        <v>25</v>
      </c>
      <c r="N32" s="22"/>
      <c r="O32" s="22">
        <v>5</v>
      </c>
      <c r="P32" s="22"/>
      <c r="Q32" s="22"/>
      <c r="R32" s="22"/>
      <c r="S32" s="22"/>
      <c r="T32" s="21"/>
      <c r="U32" s="22">
        <v>425</v>
      </c>
      <c r="V32" s="22">
        <v>140</v>
      </c>
      <c r="W32" s="22">
        <v>135</v>
      </c>
      <c r="X32" s="20">
        <f t="shared" si="0"/>
        <v>0.80325000000000002</v>
      </c>
      <c r="Y32" s="23"/>
      <c r="Z32" s="24">
        <v>400</v>
      </c>
      <c r="AA32" s="21"/>
      <c r="AB32" s="21"/>
      <c r="AC32" s="21"/>
      <c r="AD32" s="21"/>
      <c r="AE32" s="21"/>
    </row>
    <row r="33" spans="2:31">
      <c r="B33" s="21" t="s">
        <v>273</v>
      </c>
      <c r="C33" s="21" t="s">
        <v>171</v>
      </c>
      <c r="D33" s="22"/>
      <c r="E33" s="22" t="s">
        <v>25</v>
      </c>
      <c r="F33" s="22" t="s">
        <v>25</v>
      </c>
      <c r="G33" s="22" t="s">
        <v>139</v>
      </c>
      <c r="H33" s="22"/>
      <c r="I33" s="22"/>
      <c r="J33" s="22"/>
      <c r="K33" s="22" t="s">
        <v>172</v>
      </c>
      <c r="L33" s="22"/>
      <c r="M33" s="22" t="s">
        <v>25</v>
      </c>
      <c r="N33" s="22" t="s">
        <v>25</v>
      </c>
      <c r="O33" s="22" t="s">
        <v>173</v>
      </c>
      <c r="P33" s="22"/>
      <c r="Q33" s="22"/>
      <c r="R33" s="22"/>
      <c r="S33" s="22"/>
      <c r="T33" s="21">
        <v>20</v>
      </c>
      <c r="U33" s="22">
        <v>540</v>
      </c>
      <c r="V33" s="22">
        <v>275</v>
      </c>
      <c r="W33" s="22">
        <v>260</v>
      </c>
      <c r="X33" s="20">
        <f t="shared" si="0"/>
        <v>3.8610000000000002</v>
      </c>
      <c r="Y33" s="23"/>
      <c r="Z33" s="24">
        <f>781/1.2</f>
        <v>650.83333333333337</v>
      </c>
      <c r="AA33" s="21"/>
      <c r="AB33" s="21"/>
      <c r="AC33" s="21"/>
      <c r="AD33" s="21"/>
      <c r="AE33" s="21"/>
    </row>
    <row r="34" spans="2:31">
      <c r="B34" s="21" t="s">
        <v>273</v>
      </c>
      <c r="C34" s="21" t="s">
        <v>174</v>
      </c>
      <c r="D34" s="22"/>
      <c r="E34" s="22" t="s">
        <v>25</v>
      </c>
      <c r="F34" s="22" t="s">
        <v>25</v>
      </c>
      <c r="G34" s="22" t="s">
        <v>175</v>
      </c>
      <c r="H34" s="22"/>
      <c r="I34" s="22"/>
      <c r="J34" s="22"/>
      <c r="K34" s="22" t="s">
        <v>176</v>
      </c>
      <c r="L34" s="22"/>
      <c r="M34" s="22" t="s">
        <v>25</v>
      </c>
      <c r="N34" s="22" t="s">
        <v>25</v>
      </c>
      <c r="O34" s="22" t="s">
        <v>177</v>
      </c>
      <c r="P34" s="22"/>
      <c r="Q34" s="22"/>
      <c r="R34" s="22"/>
      <c r="S34" s="22"/>
      <c r="T34" s="21">
        <v>16</v>
      </c>
      <c r="U34" s="22">
        <v>440</v>
      </c>
      <c r="V34" s="22">
        <v>175</v>
      </c>
      <c r="W34" s="22">
        <v>260</v>
      </c>
      <c r="X34" s="20">
        <f t="shared" si="0"/>
        <v>2.0019999999999998</v>
      </c>
      <c r="Y34" s="23"/>
      <c r="Z34" s="24">
        <f>835/1.2</f>
        <v>695.83333333333337</v>
      </c>
      <c r="AA34" s="21"/>
      <c r="AB34" s="21"/>
      <c r="AC34" s="21"/>
      <c r="AD34" s="21"/>
      <c r="AE34" s="21"/>
    </row>
    <row r="35" spans="2:31">
      <c r="B35" s="21" t="s">
        <v>273</v>
      </c>
      <c r="C35" s="21" t="s">
        <v>161</v>
      </c>
      <c r="D35" s="22"/>
      <c r="E35" s="22" t="s">
        <v>25</v>
      </c>
      <c r="F35" s="22" t="s">
        <v>25</v>
      </c>
      <c r="G35" s="22" t="s">
        <v>162</v>
      </c>
      <c r="H35" s="22"/>
      <c r="I35" s="22"/>
      <c r="J35" s="22"/>
      <c r="K35" s="22" t="s">
        <v>163</v>
      </c>
      <c r="L35" s="22"/>
      <c r="M35" s="22"/>
      <c r="N35" s="22" t="s">
        <v>25</v>
      </c>
      <c r="O35" s="22" t="s">
        <v>164</v>
      </c>
      <c r="P35" s="22"/>
      <c r="Q35" s="22"/>
      <c r="R35" s="22"/>
      <c r="S35" s="22"/>
      <c r="T35" s="21">
        <v>20</v>
      </c>
      <c r="U35" s="22">
        <v>494</v>
      </c>
      <c r="V35" s="22">
        <v>150</v>
      </c>
      <c r="W35" s="22">
        <v>250</v>
      </c>
      <c r="X35" s="20">
        <f t="shared" si="0"/>
        <v>1.8525</v>
      </c>
      <c r="Y35" s="23"/>
      <c r="Z35" s="24">
        <f>1057/1.2</f>
        <v>880.83333333333337</v>
      </c>
      <c r="AA35" s="21"/>
      <c r="AB35" s="21"/>
      <c r="AC35" s="21"/>
      <c r="AD35" s="21"/>
      <c r="AE35" s="21"/>
    </row>
    <row r="36" spans="2:31">
      <c r="B36" s="21" t="s">
        <v>273</v>
      </c>
      <c r="C36" s="21" t="s">
        <v>165</v>
      </c>
      <c r="D36" s="22"/>
      <c r="E36" s="22" t="s">
        <v>25</v>
      </c>
      <c r="F36" s="22" t="s">
        <v>25</v>
      </c>
      <c r="G36" s="22" t="s">
        <v>166</v>
      </c>
      <c r="H36" s="22"/>
      <c r="I36" s="22"/>
      <c r="J36" s="22"/>
      <c r="K36" s="22">
        <v>45</v>
      </c>
      <c r="L36" s="22"/>
      <c r="M36" s="22" t="s">
        <v>25</v>
      </c>
      <c r="N36" s="22" t="s">
        <v>25</v>
      </c>
      <c r="O36" s="22">
        <v>5</v>
      </c>
      <c r="P36" s="22"/>
      <c r="Q36" s="22"/>
      <c r="R36" s="22"/>
      <c r="S36" s="22"/>
      <c r="T36" s="21">
        <v>8</v>
      </c>
      <c r="U36" s="22">
        <v>450</v>
      </c>
      <c r="V36" s="22">
        <v>260</v>
      </c>
      <c r="W36" s="22">
        <v>220</v>
      </c>
      <c r="X36" s="20">
        <f t="shared" si="0"/>
        <v>2.5739999999999998</v>
      </c>
      <c r="Y36" s="23"/>
      <c r="Z36" s="24">
        <f>605/1.2</f>
        <v>504.16666666666669</v>
      </c>
      <c r="AA36" s="21"/>
      <c r="AB36" s="21"/>
      <c r="AC36" s="21"/>
      <c r="AD36" s="21"/>
      <c r="AE36" s="21"/>
    </row>
    <row r="37" spans="2:31">
      <c r="B37" s="21" t="s">
        <v>273</v>
      </c>
      <c r="C37" s="21" t="s">
        <v>167</v>
      </c>
      <c r="D37" s="22"/>
      <c r="E37" s="22" t="s">
        <v>25</v>
      </c>
      <c r="F37" s="22" t="s">
        <v>25</v>
      </c>
      <c r="G37" s="22" t="s">
        <v>169</v>
      </c>
      <c r="H37" s="22"/>
      <c r="I37" s="22"/>
      <c r="J37" s="22"/>
      <c r="K37" s="22" t="s">
        <v>168</v>
      </c>
      <c r="L37" s="22"/>
      <c r="M37" s="22" t="s">
        <v>25</v>
      </c>
      <c r="N37" s="22"/>
      <c r="O37" s="22">
        <v>5</v>
      </c>
      <c r="P37" s="22"/>
      <c r="Q37" s="22"/>
      <c r="R37" s="22"/>
      <c r="S37" s="22"/>
      <c r="T37" s="21">
        <v>8</v>
      </c>
      <c r="U37" s="22"/>
      <c r="V37" s="22"/>
      <c r="W37" s="22"/>
      <c r="X37" s="21"/>
      <c r="Y37" s="23"/>
      <c r="Z37" s="24">
        <f>637/1.2</f>
        <v>530.83333333333337</v>
      </c>
      <c r="AA37" s="21" t="s">
        <v>170</v>
      </c>
      <c r="AB37" s="21"/>
      <c r="AC37" s="21"/>
      <c r="AD37" s="21"/>
      <c r="AE37" s="21"/>
    </row>
    <row r="38" spans="2:31">
      <c r="B38" s="21" t="s">
        <v>273</v>
      </c>
      <c r="C38" s="21" t="s">
        <v>155</v>
      </c>
      <c r="D38" s="22"/>
      <c r="E38" s="22" t="s">
        <v>25</v>
      </c>
      <c r="F38" s="22"/>
      <c r="G38" s="22" t="s">
        <v>138</v>
      </c>
      <c r="H38" s="22"/>
      <c r="I38" s="22"/>
      <c r="J38" s="22"/>
      <c r="K38" s="22" t="s">
        <v>140</v>
      </c>
      <c r="L38" s="22"/>
      <c r="M38" s="22" t="s">
        <v>25</v>
      </c>
      <c r="N38" s="22"/>
      <c r="O38" s="22" t="s">
        <v>141</v>
      </c>
      <c r="P38" s="22"/>
      <c r="Q38" s="22"/>
      <c r="R38" s="22"/>
      <c r="S38" s="22"/>
      <c r="T38" s="21">
        <v>10</v>
      </c>
      <c r="U38" s="22">
        <v>540</v>
      </c>
      <c r="V38" s="22">
        <v>275</v>
      </c>
      <c r="W38" s="22">
        <v>260</v>
      </c>
      <c r="X38" s="20">
        <f t="shared" ref="X38:X84" si="2">U38*V38*W38/10000000</f>
        <v>3.8610000000000002</v>
      </c>
      <c r="Y38" s="23"/>
      <c r="Z38" s="24">
        <v>750</v>
      </c>
      <c r="AA38" s="25" t="s">
        <v>144</v>
      </c>
      <c r="AB38" s="21"/>
      <c r="AC38" s="21"/>
      <c r="AD38" s="21"/>
      <c r="AE38" s="21"/>
    </row>
    <row r="39" spans="2:31">
      <c r="B39" s="21" t="s">
        <v>273</v>
      </c>
      <c r="C39" s="21" t="s">
        <v>155</v>
      </c>
      <c r="D39" s="22"/>
      <c r="E39" s="22" t="s">
        <v>25</v>
      </c>
      <c r="F39" s="22"/>
      <c r="G39" s="22" t="s">
        <v>139</v>
      </c>
      <c r="H39" s="22"/>
      <c r="I39" s="22"/>
      <c r="J39" s="22"/>
      <c r="K39" s="22" t="s">
        <v>142</v>
      </c>
      <c r="L39" s="22"/>
      <c r="M39" s="22"/>
      <c r="N39" s="22" t="s">
        <v>25</v>
      </c>
      <c r="O39" s="22" t="s">
        <v>143</v>
      </c>
      <c r="P39" s="22"/>
      <c r="Q39" s="22"/>
      <c r="R39" s="22"/>
      <c r="S39" s="22"/>
      <c r="T39" s="21">
        <v>10</v>
      </c>
      <c r="U39" s="22">
        <v>540</v>
      </c>
      <c r="V39" s="22">
        <v>275</v>
      </c>
      <c r="W39" s="22">
        <v>260</v>
      </c>
      <c r="X39" s="20">
        <f t="shared" si="2"/>
        <v>3.8610000000000002</v>
      </c>
      <c r="Y39" s="23"/>
      <c r="Z39" s="24">
        <v>750</v>
      </c>
      <c r="AA39" s="25" t="s">
        <v>144</v>
      </c>
      <c r="AB39" s="21"/>
      <c r="AC39" s="21"/>
      <c r="AD39" s="21"/>
      <c r="AE39" s="21"/>
    </row>
    <row r="40" spans="2:31">
      <c r="B40" s="21" t="s">
        <v>273</v>
      </c>
      <c r="C40" s="21" t="s">
        <v>149</v>
      </c>
      <c r="D40" s="22" t="s">
        <v>25</v>
      </c>
      <c r="E40" s="22"/>
      <c r="F40" s="22" t="s">
        <v>25</v>
      </c>
      <c r="G40" s="22" t="s">
        <v>152</v>
      </c>
      <c r="H40" s="22"/>
      <c r="I40" s="22"/>
      <c r="J40" s="22"/>
      <c r="K40" s="22" t="s">
        <v>151</v>
      </c>
      <c r="L40" s="22"/>
      <c r="M40" s="22" t="s">
        <v>25</v>
      </c>
      <c r="N40" s="22" t="s">
        <v>25</v>
      </c>
      <c r="O40" s="22" t="s">
        <v>150</v>
      </c>
      <c r="P40" s="22"/>
      <c r="Q40" s="22"/>
      <c r="R40" s="22"/>
      <c r="S40" s="22"/>
      <c r="T40" s="21">
        <v>5</v>
      </c>
      <c r="U40" s="22">
        <v>376</v>
      </c>
      <c r="V40" s="22">
        <v>140</v>
      </c>
      <c r="W40" s="22">
        <v>150</v>
      </c>
      <c r="X40" s="20">
        <f t="shared" si="2"/>
        <v>0.78959999999999997</v>
      </c>
      <c r="Y40" s="23"/>
      <c r="Z40" s="24">
        <f>408/1.2</f>
        <v>340</v>
      </c>
      <c r="AA40" s="21"/>
      <c r="AB40" s="21"/>
      <c r="AC40" s="21"/>
      <c r="AD40" s="21"/>
      <c r="AE40" s="21"/>
    </row>
    <row r="41" spans="2:31">
      <c r="B41" s="21" t="s">
        <v>273</v>
      </c>
      <c r="C41" s="21" t="s">
        <v>153</v>
      </c>
      <c r="D41" s="22" t="s">
        <v>25</v>
      </c>
      <c r="E41" s="22"/>
      <c r="F41" s="22" t="s">
        <v>25</v>
      </c>
      <c r="G41" s="22" t="s">
        <v>130</v>
      </c>
      <c r="H41" s="22"/>
      <c r="I41" s="22"/>
      <c r="J41" s="22"/>
      <c r="K41" s="22" t="s">
        <v>131</v>
      </c>
      <c r="L41" s="22"/>
      <c r="M41" s="22" t="s">
        <v>25</v>
      </c>
      <c r="N41" s="22" t="s">
        <v>25</v>
      </c>
      <c r="O41" s="22" t="s">
        <v>132</v>
      </c>
      <c r="P41" s="22"/>
      <c r="Q41" s="22"/>
      <c r="R41" s="22"/>
      <c r="S41" s="22"/>
      <c r="T41" s="21">
        <v>6</v>
      </c>
      <c r="U41" s="22">
        <v>398</v>
      </c>
      <c r="V41" s="22">
        <v>158</v>
      </c>
      <c r="W41" s="22">
        <v>57</v>
      </c>
      <c r="X41" s="20">
        <f t="shared" si="2"/>
        <v>0.3584388</v>
      </c>
      <c r="Y41" s="23"/>
      <c r="Z41" s="24">
        <v>520</v>
      </c>
      <c r="AA41" s="25" t="s">
        <v>133</v>
      </c>
      <c r="AB41" s="21"/>
      <c r="AC41" s="21"/>
      <c r="AD41" s="21"/>
      <c r="AE41" s="21"/>
    </row>
    <row r="42" spans="2:31">
      <c r="B42" s="21" t="s">
        <v>273</v>
      </c>
      <c r="C42" s="21" t="s">
        <v>157</v>
      </c>
      <c r="D42" s="22" t="s">
        <v>25</v>
      </c>
      <c r="E42" s="22"/>
      <c r="F42" s="22" t="s">
        <v>25</v>
      </c>
      <c r="G42" s="22" t="s">
        <v>160</v>
      </c>
      <c r="H42" s="22"/>
      <c r="I42" s="22"/>
      <c r="J42" s="22"/>
      <c r="K42" s="22" t="s">
        <v>159</v>
      </c>
      <c r="L42" s="22"/>
      <c r="M42" s="22" t="s">
        <v>25</v>
      </c>
      <c r="N42" s="22" t="s">
        <v>25</v>
      </c>
      <c r="O42" s="22" t="s">
        <v>158</v>
      </c>
      <c r="P42" s="22"/>
      <c r="Q42" s="22"/>
      <c r="R42" s="22"/>
      <c r="S42" s="22"/>
      <c r="T42" s="21">
        <v>10</v>
      </c>
      <c r="U42" s="22">
        <v>398</v>
      </c>
      <c r="V42" s="22">
        <v>160</v>
      </c>
      <c r="W42" s="22">
        <v>160</v>
      </c>
      <c r="X42" s="20">
        <f t="shared" si="2"/>
        <v>1.01888</v>
      </c>
      <c r="Y42" s="23"/>
      <c r="Z42" s="24">
        <f>433/1.2</f>
        <v>360.83333333333337</v>
      </c>
      <c r="AA42" s="21"/>
      <c r="AB42" s="21"/>
      <c r="AC42" s="21"/>
      <c r="AD42" s="21"/>
      <c r="AE42" s="21"/>
    </row>
    <row r="43" spans="2:31">
      <c r="B43" s="21" t="s">
        <v>273</v>
      </c>
      <c r="C43" s="21" t="s">
        <v>156</v>
      </c>
      <c r="D43" s="22" t="s">
        <v>25</v>
      </c>
      <c r="E43" s="22"/>
      <c r="F43" s="22" t="s">
        <v>25</v>
      </c>
      <c r="G43" s="22" t="s">
        <v>147</v>
      </c>
      <c r="H43" s="22"/>
      <c r="I43" s="22"/>
      <c r="J43" s="22"/>
      <c r="K43" s="22" t="s">
        <v>146</v>
      </c>
      <c r="L43" s="22"/>
      <c r="M43" s="22" t="s">
        <v>25</v>
      </c>
      <c r="N43" s="22" t="s">
        <v>25</v>
      </c>
      <c r="O43" s="22" t="s">
        <v>145</v>
      </c>
      <c r="P43" s="22"/>
      <c r="Q43" s="22"/>
      <c r="R43" s="22"/>
      <c r="S43" s="22"/>
      <c r="T43" s="21">
        <v>12</v>
      </c>
      <c r="U43" s="22">
        <v>550</v>
      </c>
      <c r="V43" s="22">
        <v>208</v>
      </c>
      <c r="W43" s="22">
        <v>252</v>
      </c>
      <c r="X43" s="20">
        <f t="shared" si="2"/>
        <v>2.8828800000000001</v>
      </c>
      <c r="Y43" s="23"/>
      <c r="Z43" s="24">
        <f>670/1.2</f>
        <v>558.33333333333337</v>
      </c>
      <c r="AA43" s="21" t="s">
        <v>148</v>
      </c>
      <c r="AB43" s="21"/>
      <c r="AC43" s="21"/>
      <c r="AD43" s="21"/>
      <c r="AE43" s="21"/>
    </row>
    <row r="44" spans="2:31">
      <c r="B44" s="21" t="s">
        <v>273</v>
      </c>
      <c r="C44" s="21" t="s">
        <v>154</v>
      </c>
      <c r="D44" s="22" t="s">
        <v>25</v>
      </c>
      <c r="E44" s="22"/>
      <c r="F44" s="22" t="s">
        <v>25</v>
      </c>
      <c r="G44" s="22" t="s">
        <v>134</v>
      </c>
      <c r="H44" s="22"/>
      <c r="I44" s="22"/>
      <c r="J44" s="22"/>
      <c r="K44" s="22" t="s">
        <v>135</v>
      </c>
      <c r="L44" s="22"/>
      <c r="M44" s="22" t="s">
        <v>25</v>
      </c>
      <c r="N44" s="22" t="s">
        <v>25</v>
      </c>
      <c r="O44" s="22" t="s">
        <v>136</v>
      </c>
      <c r="P44" s="22"/>
      <c r="Q44" s="22"/>
      <c r="R44" s="22"/>
      <c r="S44" s="22"/>
      <c r="T44" s="21">
        <v>15</v>
      </c>
      <c r="U44" s="22">
        <v>662</v>
      </c>
      <c r="V44" s="22">
        <v>281</v>
      </c>
      <c r="W44" s="22">
        <v>212</v>
      </c>
      <c r="X44" s="20">
        <f t="shared" si="2"/>
        <v>3.9436664000000001</v>
      </c>
      <c r="Y44" s="23"/>
      <c r="Z44" s="24">
        <v>740</v>
      </c>
      <c r="AA44" s="25" t="s">
        <v>137</v>
      </c>
      <c r="AB44" s="21"/>
      <c r="AC44" s="21"/>
      <c r="AD44" s="21"/>
      <c r="AE44" s="21"/>
    </row>
    <row r="45" spans="2:31">
      <c r="B45" s="21" t="s">
        <v>75</v>
      </c>
      <c r="C45" s="21" t="s">
        <v>76</v>
      </c>
      <c r="D45" s="22" t="s">
        <v>25</v>
      </c>
      <c r="E45" s="22" t="s">
        <v>25</v>
      </c>
      <c r="F45" s="22"/>
      <c r="G45" s="22"/>
      <c r="H45" s="22" t="s">
        <v>25</v>
      </c>
      <c r="I45" s="22" t="s">
        <v>86</v>
      </c>
      <c r="J45" s="22"/>
      <c r="K45" s="22"/>
      <c r="L45" s="22" t="s">
        <v>84</v>
      </c>
      <c r="M45" s="22" t="s">
        <v>25</v>
      </c>
      <c r="N45" s="22"/>
      <c r="O45" s="22">
        <v>4</v>
      </c>
      <c r="P45" s="22" t="s">
        <v>25</v>
      </c>
      <c r="Q45" s="22">
        <v>10</v>
      </c>
      <c r="R45" s="22" t="s">
        <v>25</v>
      </c>
      <c r="S45" s="22"/>
      <c r="T45" s="21">
        <v>14</v>
      </c>
      <c r="U45" s="22">
        <v>510</v>
      </c>
      <c r="V45" s="22">
        <v>450</v>
      </c>
      <c r="W45" s="22">
        <v>300</v>
      </c>
      <c r="X45" s="20">
        <f t="shared" si="2"/>
        <v>6.8849999999999998</v>
      </c>
      <c r="Y45" s="23">
        <v>2750</v>
      </c>
      <c r="Z45" s="24">
        <v>2200</v>
      </c>
      <c r="AA45" s="21" t="s">
        <v>234</v>
      </c>
      <c r="AB45" s="21"/>
      <c r="AC45" s="21"/>
      <c r="AD45" s="21"/>
      <c r="AE45" s="21"/>
    </row>
    <row r="46" spans="2:31">
      <c r="B46" s="21" t="s">
        <v>75</v>
      </c>
      <c r="C46" s="21" t="s">
        <v>78</v>
      </c>
      <c r="D46" s="22" t="s">
        <v>25</v>
      </c>
      <c r="E46" s="22" t="s">
        <v>25</v>
      </c>
      <c r="F46" s="22"/>
      <c r="G46" s="22"/>
      <c r="H46" s="22" t="s">
        <v>25</v>
      </c>
      <c r="I46" s="22" t="s">
        <v>86</v>
      </c>
      <c r="J46" s="22" t="s">
        <v>25</v>
      </c>
      <c r="K46" s="22"/>
      <c r="L46" s="22" t="s">
        <v>84</v>
      </c>
      <c r="M46" s="22" t="s">
        <v>25</v>
      </c>
      <c r="N46" s="22"/>
      <c r="O46" s="22">
        <v>4</v>
      </c>
      <c r="P46" s="22" t="s">
        <v>25</v>
      </c>
      <c r="Q46" s="22">
        <v>10</v>
      </c>
      <c r="R46" s="22" t="s">
        <v>25</v>
      </c>
      <c r="S46" s="22"/>
      <c r="T46" s="21">
        <v>15.1</v>
      </c>
      <c r="U46" s="22">
        <v>510</v>
      </c>
      <c r="V46" s="22">
        <v>450</v>
      </c>
      <c r="W46" s="22">
        <v>300</v>
      </c>
      <c r="X46" s="20">
        <f t="shared" si="2"/>
        <v>6.8849999999999998</v>
      </c>
      <c r="Y46" s="23">
        <v>2750</v>
      </c>
      <c r="Z46" s="24">
        <v>2590</v>
      </c>
      <c r="AA46" s="21" t="s">
        <v>83</v>
      </c>
      <c r="AB46" s="21"/>
      <c r="AC46" s="21"/>
      <c r="AD46" s="21"/>
      <c r="AE46" s="21"/>
    </row>
    <row r="47" spans="2:31">
      <c r="B47" s="21" t="s">
        <v>75</v>
      </c>
      <c r="C47" s="21" t="s">
        <v>77</v>
      </c>
      <c r="D47" s="22" t="s">
        <v>25</v>
      </c>
      <c r="E47" s="22" t="s">
        <v>25</v>
      </c>
      <c r="F47" s="22"/>
      <c r="G47" s="22"/>
      <c r="H47" s="22" t="s">
        <v>25</v>
      </c>
      <c r="I47" s="22" t="s">
        <v>87</v>
      </c>
      <c r="J47" s="22"/>
      <c r="K47" s="22"/>
      <c r="L47" s="22" t="s">
        <v>84</v>
      </c>
      <c r="M47" s="22" t="s">
        <v>25</v>
      </c>
      <c r="N47" s="22"/>
      <c r="O47" s="22">
        <v>6</v>
      </c>
      <c r="P47" s="22" t="s">
        <v>25</v>
      </c>
      <c r="Q47" s="22">
        <v>10</v>
      </c>
      <c r="R47" s="22" t="s">
        <v>25</v>
      </c>
      <c r="S47" s="22"/>
      <c r="T47" s="21">
        <v>14</v>
      </c>
      <c r="U47" s="22">
        <v>510</v>
      </c>
      <c r="V47" s="22">
        <v>450</v>
      </c>
      <c r="W47" s="22">
        <v>300</v>
      </c>
      <c r="X47" s="20">
        <f t="shared" si="2"/>
        <v>6.8849999999999998</v>
      </c>
      <c r="Y47" s="23">
        <v>2750</v>
      </c>
      <c r="Z47" s="24">
        <v>2499</v>
      </c>
      <c r="AA47" s="21" t="s">
        <v>82</v>
      </c>
      <c r="AB47" s="21"/>
      <c r="AC47" s="21"/>
      <c r="AD47" s="21"/>
      <c r="AE47" s="21"/>
    </row>
    <row r="48" spans="2:31">
      <c r="B48" s="21" t="s">
        <v>75</v>
      </c>
      <c r="C48" s="21" t="s">
        <v>79</v>
      </c>
      <c r="D48" s="22" t="s">
        <v>25</v>
      </c>
      <c r="E48" s="22" t="s">
        <v>25</v>
      </c>
      <c r="F48" s="22"/>
      <c r="G48" s="22"/>
      <c r="H48" s="22" t="s">
        <v>25</v>
      </c>
      <c r="I48" s="22" t="s">
        <v>87</v>
      </c>
      <c r="J48" s="22" t="s">
        <v>25</v>
      </c>
      <c r="K48" s="22"/>
      <c r="L48" s="22" t="s">
        <v>84</v>
      </c>
      <c r="M48" s="22" t="s">
        <v>25</v>
      </c>
      <c r="N48" s="22"/>
      <c r="O48" s="22">
        <v>6</v>
      </c>
      <c r="P48" s="22" t="s">
        <v>25</v>
      </c>
      <c r="Q48" s="22">
        <v>10</v>
      </c>
      <c r="R48" s="22" t="s">
        <v>25</v>
      </c>
      <c r="S48" s="22"/>
      <c r="T48" s="21">
        <v>15.1</v>
      </c>
      <c r="U48" s="22">
        <v>510</v>
      </c>
      <c r="V48" s="22">
        <v>450</v>
      </c>
      <c r="W48" s="22">
        <v>300</v>
      </c>
      <c r="X48" s="20">
        <f t="shared" si="2"/>
        <v>6.8849999999999998</v>
      </c>
      <c r="Y48" s="23">
        <v>2750</v>
      </c>
      <c r="Z48" s="24">
        <v>2650</v>
      </c>
      <c r="AA48" s="21" t="s">
        <v>83</v>
      </c>
      <c r="AB48" s="21"/>
      <c r="AC48" s="21"/>
      <c r="AD48" s="21"/>
      <c r="AE48" s="21"/>
    </row>
    <row r="49" spans="2:31">
      <c r="B49" s="21" t="s">
        <v>75</v>
      </c>
      <c r="C49" s="21" t="s">
        <v>81</v>
      </c>
      <c r="D49" s="22" t="s">
        <v>25</v>
      </c>
      <c r="E49" s="22" t="s">
        <v>25</v>
      </c>
      <c r="F49" s="22" t="s">
        <v>25</v>
      </c>
      <c r="G49" s="22" t="s">
        <v>88</v>
      </c>
      <c r="H49" s="22"/>
      <c r="I49" s="22"/>
      <c r="J49" s="22"/>
      <c r="K49" s="22"/>
      <c r="L49" s="22" t="s">
        <v>85</v>
      </c>
      <c r="M49" s="22" t="s">
        <v>25</v>
      </c>
      <c r="N49" s="22"/>
      <c r="O49" s="22">
        <v>6</v>
      </c>
      <c r="P49" s="22" t="s">
        <v>25</v>
      </c>
      <c r="Q49" s="22">
        <v>10</v>
      </c>
      <c r="R49" s="22" t="s">
        <v>25</v>
      </c>
      <c r="S49" s="22"/>
      <c r="T49" s="21">
        <v>15.8</v>
      </c>
      <c r="U49" s="22">
        <v>525</v>
      </c>
      <c r="V49" s="22">
        <v>450</v>
      </c>
      <c r="W49" s="22">
        <v>300</v>
      </c>
      <c r="X49" s="20">
        <f t="shared" si="2"/>
        <v>7.0875000000000004</v>
      </c>
      <c r="Y49" s="23">
        <v>2750</v>
      </c>
      <c r="Z49" s="24">
        <v>2790</v>
      </c>
      <c r="AA49" s="21" t="s">
        <v>82</v>
      </c>
      <c r="AB49" s="21"/>
      <c r="AC49" s="21"/>
      <c r="AD49" s="21"/>
      <c r="AE49" s="21"/>
    </row>
    <row r="50" spans="2:31">
      <c r="B50" s="21" t="s">
        <v>75</v>
      </c>
      <c r="C50" s="21" t="s">
        <v>80</v>
      </c>
      <c r="D50" s="22" t="s">
        <v>25</v>
      </c>
      <c r="E50" s="22" t="s">
        <v>25</v>
      </c>
      <c r="F50" s="22" t="s">
        <v>25</v>
      </c>
      <c r="G50" s="22" t="s">
        <v>88</v>
      </c>
      <c r="H50" s="22"/>
      <c r="I50" s="22"/>
      <c r="J50" s="22" t="s">
        <v>25</v>
      </c>
      <c r="K50" s="22"/>
      <c r="L50" s="22" t="s">
        <v>85</v>
      </c>
      <c r="M50" s="22" t="s">
        <v>25</v>
      </c>
      <c r="N50" s="22"/>
      <c r="O50" s="22">
        <v>6</v>
      </c>
      <c r="P50" s="22" t="s">
        <v>25</v>
      </c>
      <c r="Q50" s="22">
        <v>10</v>
      </c>
      <c r="R50" s="22" t="s">
        <v>25</v>
      </c>
      <c r="S50" s="22"/>
      <c r="T50" s="21">
        <v>16.899999999999999</v>
      </c>
      <c r="U50" s="22">
        <v>525</v>
      </c>
      <c r="V50" s="22">
        <v>450</v>
      </c>
      <c r="W50" s="22">
        <v>300</v>
      </c>
      <c r="X50" s="20">
        <f t="shared" si="2"/>
        <v>7.0875000000000004</v>
      </c>
      <c r="Y50" s="23">
        <v>2750</v>
      </c>
      <c r="Z50" s="24">
        <v>2750</v>
      </c>
      <c r="AA50" s="21" t="s">
        <v>83</v>
      </c>
      <c r="AB50" s="21"/>
      <c r="AC50" s="21"/>
      <c r="AD50" s="21"/>
      <c r="AE50" s="21"/>
    </row>
    <row r="51" spans="2:31">
      <c r="B51" s="21" t="s">
        <v>75</v>
      </c>
      <c r="C51" s="21" t="s">
        <v>89</v>
      </c>
      <c r="D51" s="22" t="s">
        <v>25</v>
      </c>
      <c r="E51" s="22"/>
      <c r="F51" s="22"/>
      <c r="G51" s="22"/>
      <c r="H51" s="22" t="s">
        <v>25</v>
      </c>
      <c r="I51" s="22" t="s">
        <v>92</v>
      </c>
      <c r="J51" s="22"/>
      <c r="K51" s="22"/>
      <c r="L51" s="22" t="s">
        <v>93</v>
      </c>
      <c r="M51" s="22" t="s">
        <v>25</v>
      </c>
      <c r="N51" s="22"/>
      <c r="O51" s="22" t="s">
        <v>91</v>
      </c>
      <c r="P51" s="22"/>
      <c r="Q51" s="22"/>
      <c r="R51" s="22" t="s">
        <v>25</v>
      </c>
      <c r="S51" s="22"/>
      <c r="T51" s="21">
        <v>5.5</v>
      </c>
      <c r="U51" s="22">
        <v>400</v>
      </c>
      <c r="V51" s="22">
        <v>123</v>
      </c>
      <c r="W51" s="22">
        <v>284</v>
      </c>
      <c r="X51" s="20">
        <f t="shared" si="2"/>
        <v>1.3972800000000001</v>
      </c>
      <c r="Y51" s="23">
        <v>2750</v>
      </c>
      <c r="Z51" s="24">
        <v>1639</v>
      </c>
      <c r="AA51" s="21"/>
      <c r="AB51" s="21"/>
      <c r="AC51" s="21"/>
      <c r="AD51" s="21"/>
      <c r="AE51" s="21"/>
    </row>
    <row r="52" spans="2:31">
      <c r="B52" s="21" t="s">
        <v>75</v>
      </c>
      <c r="C52" s="21" t="s">
        <v>90</v>
      </c>
      <c r="D52" s="22" t="s">
        <v>25</v>
      </c>
      <c r="E52" s="22"/>
      <c r="F52" s="22"/>
      <c r="G52" s="22"/>
      <c r="H52" s="22" t="s">
        <v>25</v>
      </c>
      <c r="I52" s="22" t="s">
        <v>97</v>
      </c>
      <c r="J52" s="22"/>
      <c r="K52" s="22"/>
      <c r="L52" s="22" t="s">
        <v>98</v>
      </c>
      <c r="M52" s="22" t="s">
        <v>25</v>
      </c>
      <c r="N52" s="22"/>
      <c r="O52" s="22" t="s">
        <v>96</v>
      </c>
      <c r="P52" s="22"/>
      <c r="Q52" s="22"/>
      <c r="R52" s="22" t="s">
        <v>25</v>
      </c>
      <c r="S52" s="22"/>
      <c r="T52" s="21">
        <v>5.5</v>
      </c>
      <c r="U52" s="22">
        <v>400</v>
      </c>
      <c r="V52" s="22">
        <v>123</v>
      </c>
      <c r="W52" s="22">
        <v>284</v>
      </c>
      <c r="X52" s="20">
        <f t="shared" si="2"/>
        <v>1.3972800000000001</v>
      </c>
      <c r="Y52" s="23">
        <v>2750</v>
      </c>
      <c r="Z52" s="24">
        <v>1452</v>
      </c>
      <c r="AA52" s="21"/>
      <c r="AB52" s="21"/>
      <c r="AC52" s="21"/>
      <c r="AD52" s="21"/>
      <c r="AE52" s="21"/>
    </row>
    <row r="53" spans="2:31">
      <c r="B53" s="21" t="s">
        <v>103</v>
      </c>
      <c r="C53" s="21" t="s">
        <v>124</v>
      </c>
      <c r="D53" s="22" t="s">
        <v>25</v>
      </c>
      <c r="E53" s="22"/>
      <c r="F53" s="22" t="s">
        <v>25</v>
      </c>
      <c r="G53" s="22" t="s">
        <v>127</v>
      </c>
      <c r="H53" s="22"/>
      <c r="I53" s="22"/>
      <c r="J53" s="22"/>
      <c r="K53" s="22" t="s">
        <v>129</v>
      </c>
      <c r="L53" s="22"/>
      <c r="M53" s="22" t="s">
        <v>25</v>
      </c>
      <c r="N53" s="22"/>
      <c r="O53" s="22" t="s">
        <v>125</v>
      </c>
      <c r="P53" s="22"/>
      <c r="Q53" s="22"/>
      <c r="R53" s="22" t="s">
        <v>25</v>
      </c>
      <c r="S53" s="22" t="s">
        <v>25</v>
      </c>
      <c r="T53" s="21">
        <v>2.6</v>
      </c>
      <c r="U53" s="22">
        <v>311</v>
      </c>
      <c r="V53" s="22">
        <v>120</v>
      </c>
      <c r="W53" s="22">
        <v>121</v>
      </c>
      <c r="X53" s="20">
        <f t="shared" si="2"/>
        <v>0.45157199999999997</v>
      </c>
      <c r="Y53" s="23">
        <v>2200</v>
      </c>
      <c r="Z53" s="24">
        <f>2079/1.2</f>
        <v>1732.5</v>
      </c>
      <c r="AA53" s="21" t="s">
        <v>123</v>
      </c>
      <c r="AB53" s="21"/>
      <c r="AC53" s="21"/>
      <c r="AD53" s="21"/>
      <c r="AE53" s="21"/>
    </row>
    <row r="54" spans="2:31">
      <c r="B54" s="21" t="s">
        <v>103</v>
      </c>
      <c r="C54" s="21" t="s">
        <v>104</v>
      </c>
      <c r="D54" s="22" t="s">
        <v>25</v>
      </c>
      <c r="E54" s="22"/>
      <c r="F54" s="22" t="s">
        <v>25</v>
      </c>
      <c r="G54" s="22" t="s">
        <v>117</v>
      </c>
      <c r="H54" s="22"/>
      <c r="I54" s="22"/>
      <c r="J54" s="22"/>
      <c r="K54" s="22" t="s">
        <v>119</v>
      </c>
      <c r="L54" s="22"/>
      <c r="M54" s="22" t="s">
        <v>25</v>
      </c>
      <c r="N54" s="22"/>
      <c r="O54" s="22" t="s">
        <v>120</v>
      </c>
      <c r="P54" s="22"/>
      <c r="Q54" s="22"/>
      <c r="R54" s="22" t="s">
        <v>25</v>
      </c>
      <c r="S54" s="22" t="s">
        <v>25</v>
      </c>
      <c r="T54" s="21">
        <v>5.9</v>
      </c>
      <c r="U54" s="22">
        <v>423</v>
      </c>
      <c r="V54" s="22">
        <v>148</v>
      </c>
      <c r="W54" s="22">
        <v>162</v>
      </c>
      <c r="X54" s="20">
        <f t="shared" si="2"/>
        <v>1.0141848</v>
      </c>
      <c r="Y54" s="23">
        <v>2200</v>
      </c>
      <c r="Z54" s="24">
        <v>2000</v>
      </c>
      <c r="AA54" s="21" t="s">
        <v>232</v>
      </c>
      <c r="AB54" s="21"/>
      <c r="AC54" s="21"/>
      <c r="AD54" s="21"/>
      <c r="AE54" s="21"/>
    </row>
    <row r="55" spans="2:31">
      <c r="B55" s="21" t="s">
        <v>103</v>
      </c>
      <c r="C55" s="21" t="s">
        <v>105</v>
      </c>
      <c r="D55" s="22" t="s">
        <v>25</v>
      </c>
      <c r="E55" s="22"/>
      <c r="F55" s="22" t="s">
        <v>25</v>
      </c>
      <c r="G55" s="22" t="s">
        <v>128</v>
      </c>
      <c r="H55" s="22"/>
      <c r="I55" s="22"/>
      <c r="J55" s="22"/>
      <c r="K55" s="22" t="s">
        <v>121</v>
      </c>
      <c r="L55" s="22"/>
      <c r="M55" s="22" t="s">
        <v>25</v>
      </c>
      <c r="N55" s="22"/>
      <c r="O55" s="22" t="s">
        <v>126</v>
      </c>
      <c r="P55" s="22"/>
      <c r="Q55" s="22"/>
      <c r="R55" s="22" t="s">
        <v>25</v>
      </c>
      <c r="S55" s="22" t="s">
        <v>25</v>
      </c>
      <c r="T55" s="21">
        <v>5.9</v>
      </c>
      <c r="U55" s="22">
        <v>423</v>
      </c>
      <c r="V55" s="22">
        <v>148</v>
      </c>
      <c r="W55" s="22">
        <v>162</v>
      </c>
      <c r="X55" s="20">
        <f t="shared" si="2"/>
        <v>1.0141848</v>
      </c>
      <c r="Y55" s="23">
        <v>2200</v>
      </c>
      <c r="Z55" s="24">
        <f>2794/1.2</f>
        <v>2328.3333333333335</v>
      </c>
      <c r="AA55" s="21" t="s">
        <v>232</v>
      </c>
      <c r="AB55" s="21"/>
      <c r="AC55" s="21"/>
      <c r="AD55" s="21"/>
      <c r="AE55" s="21"/>
    </row>
    <row r="56" spans="2:31">
      <c r="B56" s="21" t="s">
        <v>103</v>
      </c>
      <c r="C56" s="21" t="s">
        <v>263</v>
      </c>
      <c r="D56" s="22" t="s">
        <v>25</v>
      </c>
      <c r="E56" s="22"/>
      <c r="F56" s="22" t="s">
        <v>25</v>
      </c>
      <c r="G56" s="22" t="s">
        <v>266</v>
      </c>
      <c r="H56" s="22"/>
      <c r="I56" s="22"/>
      <c r="J56" s="22"/>
      <c r="K56" s="22" t="s">
        <v>119</v>
      </c>
      <c r="L56" s="22"/>
      <c r="M56" s="22" t="s">
        <v>25</v>
      </c>
      <c r="N56" s="22"/>
      <c r="O56" s="22" t="s">
        <v>265</v>
      </c>
      <c r="P56" s="22"/>
      <c r="Q56" s="22"/>
      <c r="R56" s="22" t="s">
        <v>25</v>
      </c>
      <c r="S56" s="22" t="s">
        <v>25</v>
      </c>
      <c r="T56" s="21">
        <v>5.9</v>
      </c>
      <c r="U56" s="22">
        <v>423</v>
      </c>
      <c r="V56" s="22">
        <v>148</v>
      </c>
      <c r="W56" s="22">
        <v>162</v>
      </c>
      <c r="X56" s="20">
        <f t="shared" si="2"/>
        <v>1.0141848</v>
      </c>
      <c r="Y56" s="23">
        <v>2200</v>
      </c>
      <c r="Z56" s="24">
        <v>1100</v>
      </c>
      <c r="AA56" s="21"/>
      <c r="AB56" s="21"/>
      <c r="AC56" s="21"/>
      <c r="AD56" s="21"/>
      <c r="AE56" s="21"/>
    </row>
    <row r="57" spans="2:31">
      <c r="B57" s="21" t="s">
        <v>103</v>
      </c>
      <c r="C57" s="21" t="s">
        <v>264</v>
      </c>
      <c r="D57" s="22" t="s">
        <v>25</v>
      </c>
      <c r="E57" s="22"/>
      <c r="F57" s="22" t="s">
        <v>25</v>
      </c>
      <c r="G57" s="22" t="s">
        <v>267</v>
      </c>
      <c r="H57" s="22"/>
      <c r="I57" s="22"/>
      <c r="J57" s="22"/>
      <c r="K57" s="22" t="s">
        <v>121</v>
      </c>
      <c r="L57" s="22"/>
      <c r="M57" s="22" t="s">
        <v>25</v>
      </c>
      <c r="N57" s="22"/>
      <c r="O57" s="22" t="s">
        <v>126</v>
      </c>
      <c r="P57" s="22"/>
      <c r="Q57" s="22"/>
      <c r="R57" s="22" t="s">
        <v>25</v>
      </c>
      <c r="S57" s="22" t="s">
        <v>25</v>
      </c>
      <c r="T57" s="21">
        <v>5.9</v>
      </c>
      <c r="U57" s="22">
        <v>423</v>
      </c>
      <c r="V57" s="22">
        <v>148</v>
      </c>
      <c r="W57" s="22">
        <v>162</v>
      </c>
      <c r="X57" s="20">
        <f t="shared" ref="X57" si="3">U57*V57*W57/10000000</f>
        <v>1.0141848</v>
      </c>
      <c r="Y57" s="23">
        <v>2200</v>
      </c>
      <c r="Z57" s="24">
        <v>1200</v>
      </c>
      <c r="AA57" s="21"/>
      <c r="AB57" s="21"/>
      <c r="AC57" s="21"/>
      <c r="AD57" s="21"/>
      <c r="AE57" s="21"/>
    </row>
    <row r="58" spans="2:31">
      <c r="B58" s="21" t="s">
        <v>103</v>
      </c>
      <c r="C58" s="21" t="s">
        <v>106</v>
      </c>
      <c r="D58" s="22" t="s">
        <v>25</v>
      </c>
      <c r="E58" s="22" t="s">
        <v>25</v>
      </c>
      <c r="F58" s="22" t="s">
        <v>25</v>
      </c>
      <c r="G58" s="22" t="s">
        <v>111</v>
      </c>
      <c r="H58" s="22"/>
      <c r="I58" s="22"/>
      <c r="J58" s="22"/>
      <c r="K58" s="22" t="s">
        <v>112</v>
      </c>
      <c r="L58" s="22"/>
      <c r="M58" s="22" t="s">
        <v>25</v>
      </c>
      <c r="N58" s="22"/>
      <c r="O58" s="22" t="s">
        <v>109</v>
      </c>
      <c r="P58" s="22" t="s">
        <v>25</v>
      </c>
      <c r="Q58" s="22">
        <v>11</v>
      </c>
      <c r="R58" s="22"/>
      <c r="S58" s="22" t="s">
        <v>25</v>
      </c>
      <c r="T58" s="21">
        <v>20</v>
      </c>
      <c r="U58" s="22">
        <v>530</v>
      </c>
      <c r="V58" s="22">
        <v>352</v>
      </c>
      <c r="W58" s="22">
        <v>256</v>
      </c>
      <c r="X58" s="20">
        <f t="shared" si="2"/>
        <v>4.7759359999999997</v>
      </c>
      <c r="Y58" s="23">
        <v>2200</v>
      </c>
      <c r="Z58" s="24">
        <v>1975</v>
      </c>
      <c r="AA58" s="21"/>
      <c r="AB58" s="21"/>
      <c r="AC58" s="21"/>
      <c r="AD58" s="21"/>
      <c r="AE58" s="21"/>
    </row>
    <row r="59" spans="2:31">
      <c r="B59" s="21" t="s">
        <v>103</v>
      </c>
      <c r="C59" s="21" t="s">
        <v>107</v>
      </c>
      <c r="D59" s="22" t="s">
        <v>25</v>
      </c>
      <c r="E59" s="22" t="s">
        <v>25</v>
      </c>
      <c r="F59" s="22" t="s">
        <v>25</v>
      </c>
      <c r="G59" s="22" t="s">
        <v>111</v>
      </c>
      <c r="H59" s="22"/>
      <c r="I59" s="22"/>
      <c r="J59" s="22" t="s">
        <v>25</v>
      </c>
      <c r="K59" s="22" t="s">
        <v>112</v>
      </c>
      <c r="L59" s="22"/>
      <c r="M59" s="22" t="s">
        <v>25</v>
      </c>
      <c r="N59" s="22"/>
      <c r="O59" s="22" t="s">
        <v>110</v>
      </c>
      <c r="P59" s="22" t="s">
        <v>25</v>
      </c>
      <c r="Q59" s="22">
        <v>11</v>
      </c>
      <c r="R59" s="22"/>
      <c r="S59" s="22" t="s">
        <v>25</v>
      </c>
      <c r="T59" s="21">
        <v>21</v>
      </c>
      <c r="U59" s="22">
        <v>530</v>
      </c>
      <c r="V59" s="22">
        <v>352</v>
      </c>
      <c r="W59" s="22">
        <v>256</v>
      </c>
      <c r="X59" s="20">
        <f t="shared" si="2"/>
        <v>4.7759359999999997</v>
      </c>
      <c r="Y59" s="23">
        <v>2200</v>
      </c>
      <c r="Z59" s="24">
        <v>3250</v>
      </c>
      <c r="AA59" s="21"/>
      <c r="AB59" s="21"/>
      <c r="AC59" s="21"/>
      <c r="AD59" s="21"/>
      <c r="AE59" s="21"/>
    </row>
    <row r="60" spans="2:31">
      <c r="B60" s="21" t="s">
        <v>103</v>
      </c>
      <c r="C60" s="21" t="s">
        <v>108</v>
      </c>
      <c r="D60" s="22" t="s">
        <v>25</v>
      </c>
      <c r="E60" s="22" t="s">
        <v>25</v>
      </c>
      <c r="F60" s="22" t="s">
        <v>25</v>
      </c>
      <c r="G60" s="22" t="s">
        <v>111</v>
      </c>
      <c r="H60" s="22"/>
      <c r="I60" s="22"/>
      <c r="J60" s="22" t="s">
        <v>25</v>
      </c>
      <c r="K60" s="22" t="s">
        <v>112</v>
      </c>
      <c r="L60" s="22"/>
      <c r="M60" s="22" t="s">
        <v>25</v>
      </c>
      <c r="N60" s="22"/>
      <c r="O60" s="22" t="s">
        <v>53</v>
      </c>
      <c r="P60" s="22" t="s">
        <v>25</v>
      </c>
      <c r="Q60" s="22">
        <v>11</v>
      </c>
      <c r="R60" s="22"/>
      <c r="S60" s="22" t="s">
        <v>25</v>
      </c>
      <c r="T60" s="21">
        <v>21</v>
      </c>
      <c r="U60" s="22">
        <v>530</v>
      </c>
      <c r="V60" s="22">
        <v>352</v>
      </c>
      <c r="W60" s="22">
        <v>256</v>
      </c>
      <c r="X60" s="20">
        <f t="shared" si="2"/>
        <v>4.7759359999999997</v>
      </c>
      <c r="Y60" s="23">
        <v>2200</v>
      </c>
      <c r="Z60" s="24">
        <v>2500</v>
      </c>
      <c r="AA60" s="21"/>
      <c r="AB60" s="21"/>
      <c r="AC60" s="21"/>
      <c r="AD60" s="21"/>
      <c r="AE60" s="21"/>
    </row>
    <row r="61" spans="2:31">
      <c r="B61" s="21" t="s">
        <v>103</v>
      </c>
      <c r="C61" s="21" t="s">
        <v>113</v>
      </c>
      <c r="D61" s="22" t="s">
        <v>25</v>
      </c>
      <c r="E61" s="22" t="s">
        <v>25</v>
      </c>
      <c r="F61" s="22" t="s">
        <v>25</v>
      </c>
      <c r="G61" s="22" t="s">
        <v>117</v>
      </c>
      <c r="H61" s="22" t="s">
        <v>25</v>
      </c>
      <c r="I61" s="22" t="s">
        <v>122</v>
      </c>
      <c r="J61" s="22" t="s">
        <v>25</v>
      </c>
      <c r="K61" s="22" t="s">
        <v>119</v>
      </c>
      <c r="L61" s="22"/>
      <c r="M61" s="22" t="s">
        <v>25</v>
      </c>
      <c r="N61" s="22"/>
      <c r="O61" s="22" t="s">
        <v>120</v>
      </c>
      <c r="P61" s="22" t="s">
        <v>25</v>
      </c>
      <c r="Q61" s="22">
        <v>8</v>
      </c>
      <c r="R61" s="22"/>
      <c r="S61" s="22" t="s">
        <v>25</v>
      </c>
      <c r="T61" s="21">
        <v>5.9</v>
      </c>
      <c r="U61" s="22">
        <v>423</v>
      </c>
      <c r="V61" s="22">
        <v>148</v>
      </c>
      <c r="W61" s="22">
        <v>162</v>
      </c>
      <c r="X61" s="20">
        <f t="shared" si="2"/>
        <v>1.0141848</v>
      </c>
      <c r="Y61" s="23">
        <v>2200</v>
      </c>
      <c r="Z61" s="24">
        <f>3119/1.2</f>
        <v>2599.166666666667</v>
      </c>
      <c r="AA61" s="21" t="s">
        <v>115</v>
      </c>
      <c r="AB61" s="21"/>
      <c r="AC61" s="21"/>
      <c r="AD61" s="21"/>
      <c r="AE61" s="21"/>
    </row>
    <row r="62" spans="2:31">
      <c r="B62" s="21" t="s">
        <v>103</v>
      </c>
      <c r="C62" s="21" t="s">
        <v>114</v>
      </c>
      <c r="D62" s="22" t="s">
        <v>25</v>
      </c>
      <c r="E62" s="22" t="s">
        <v>25</v>
      </c>
      <c r="F62" s="22" t="s">
        <v>25</v>
      </c>
      <c r="G62" s="22" t="s">
        <v>118</v>
      </c>
      <c r="H62" s="22" t="s">
        <v>25</v>
      </c>
      <c r="I62" s="22" t="s">
        <v>122</v>
      </c>
      <c r="J62" s="22" t="s">
        <v>25</v>
      </c>
      <c r="K62" s="22" t="s">
        <v>121</v>
      </c>
      <c r="L62" s="22"/>
      <c r="M62" s="22" t="s">
        <v>25</v>
      </c>
      <c r="N62" s="22"/>
      <c r="O62" s="22" t="s">
        <v>116</v>
      </c>
      <c r="P62" s="22" t="s">
        <v>25</v>
      </c>
      <c r="Q62" s="22">
        <v>8</v>
      </c>
      <c r="R62" s="22"/>
      <c r="S62" s="22" t="s">
        <v>25</v>
      </c>
      <c r="T62" s="21">
        <v>5.9</v>
      </c>
      <c r="U62" s="22">
        <v>423</v>
      </c>
      <c r="V62" s="22">
        <v>148</v>
      </c>
      <c r="W62" s="22">
        <v>162</v>
      </c>
      <c r="X62" s="20">
        <f t="shared" si="2"/>
        <v>1.0141848</v>
      </c>
      <c r="Y62" s="23">
        <v>2200</v>
      </c>
      <c r="Z62" s="24">
        <f>3639/1.2</f>
        <v>3032.5</v>
      </c>
      <c r="AA62" s="21" t="s">
        <v>115</v>
      </c>
      <c r="AB62" s="21"/>
      <c r="AC62" s="21"/>
      <c r="AD62" s="21"/>
      <c r="AE62" s="21"/>
    </row>
    <row r="63" spans="2:31">
      <c r="B63" s="21" t="s">
        <v>103</v>
      </c>
      <c r="C63" s="21" t="s">
        <v>188</v>
      </c>
      <c r="D63" s="22"/>
      <c r="E63" s="22" t="s">
        <v>25</v>
      </c>
      <c r="F63" s="22" t="s">
        <v>25</v>
      </c>
      <c r="G63" s="22" t="s">
        <v>202</v>
      </c>
      <c r="H63" s="22"/>
      <c r="I63" s="22"/>
      <c r="J63" s="22"/>
      <c r="K63" s="22" t="s">
        <v>189</v>
      </c>
      <c r="L63" s="22"/>
      <c r="M63" s="22" t="s">
        <v>25</v>
      </c>
      <c r="N63" s="22" t="s">
        <v>25</v>
      </c>
      <c r="O63" s="22" t="s">
        <v>190</v>
      </c>
      <c r="P63" s="22"/>
      <c r="Q63" s="22"/>
      <c r="R63" s="22"/>
      <c r="S63" s="22"/>
      <c r="T63" s="21">
        <v>4.8</v>
      </c>
      <c r="U63" s="22">
        <v>355</v>
      </c>
      <c r="V63" s="22">
        <v>133</v>
      </c>
      <c r="W63" s="22">
        <v>232</v>
      </c>
      <c r="X63" s="20">
        <f t="shared" si="2"/>
        <v>1.095388</v>
      </c>
      <c r="Y63" s="23"/>
      <c r="Z63" s="24">
        <f>1346/1.2</f>
        <v>1121.6666666666667</v>
      </c>
      <c r="AA63" s="21"/>
      <c r="AB63" s="21"/>
      <c r="AC63" s="21"/>
      <c r="AD63" s="21"/>
      <c r="AE63" s="21"/>
    </row>
    <row r="64" spans="2:31">
      <c r="B64" s="21" t="s">
        <v>103</v>
      </c>
      <c r="C64" s="21" t="s">
        <v>186</v>
      </c>
      <c r="D64" s="22"/>
      <c r="E64" s="22" t="s">
        <v>25</v>
      </c>
      <c r="F64" s="22" t="s">
        <v>25</v>
      </c>
      <c r="G64" s="22" t="s">
        <v>187</v>
      </c>
      <c r="H64" s="22"/>
      <c r="I64" s="22"/>
      <c r="J64" s="22"/>
      <c r="K64" s="22">
        <v>50</v>
      </c>
      <c r="L64" s="22"/>
      <c r="M64" s="22"/>
      <c r="N64" s="22" t="s">
        <v>25</v>
      </c>
      <c r="O64" s="22" t="s">
        <v>185</v>
      </c>
      <c r="P64" s="22"/>
      <c r="Q64" s="22"/>
      <c r="R64" s="22"/>
      <c r="S64" s="22"/>
      <c r="T64" s="21">
        <v>3.2</v>
      </c>
      <c r="U64" s="22">
        <v>237</v>
      </c>
      <c r="V64" s="22">
        <v>106</v>
      </c>
      <c r="W64" s="22">
        <v>193</v>
      </c>
      <c r="X64" s="20">
        <f t="shared" si="2"/>
        <v>0.48485460000000002</v>
      </c>
      <c r="Y64" s="23"/>
      <c r="Z64" s="24">
        <f>848/1.2</f>
        <v>706.66666666666674</v>
      </c>
      <c r="AA64" s="21" t="s">
        <v>196</v>
      </c>
      <c r="AB64" s="21"/>
      <c r="AC64" s="21"/>
      <c r="AD64" s="21"/>
      <c r="AE64" s="21"/>
    </row>
    <row r="65" spans="2:31">
      <c r="B65" s="21" t="s">
        <v>103</v>
      </c>
      <c r="C65" s="21" t="s">
        <v>197</v>
      </c>
      <c r="D65" s="22"/>
      <c r="E65" s="22" t="s">
        <v>25</v>
      </c>
      <c r="F65" s="22" t="s">
        <v>25</v>
      </c>
      <c r="G65" s="22" t="s">
        <v>200</v>
      </c>
      <c r="H65" s="22"/>
      <c r="I65" s="22"/>
      <c r="J65" s="22"/>
      <c r="K65" s="22" t="s">
        <v>201</v>
      </c>
      <c r="L65" s="22"/>
      <c r="M65" s="22"/>
      <c r="N65" s="22" t="s">
        <v>25</v>
      </c>
      <c r="O65" s="22" t="s">
        <v>199</v>
      </c>
      <c r="P65" s="22"/>
      <c r="Q65" s="22"/>
      <c r="R65" s="22"/>
      <c r="S65" s="22"/>
      <c r="T65" s="21">
        <v>2.1</v>
      </c>
      <c r="U65" s="22">
        <v>218</v>
      </c>
      <c r="V65" s="22">
        <v>91</v>
      </c>
      <c r="W65" s="22">
        <v>144</v>
      </c>
      <c r="X65" s="20">
        <f t="shared" si="2"/>
        <v>0.28566720000000001</v>
      </c>
      <c r="Y65" s="23"/>
      <c r="Z65" s="24">
        <v>900</v>
      </c>
      <c r="AA65" s="21" t="s">
        <v>198</v>
      </c>
      <c r="AB65" s="21"/>
      <c r="AC65" s="21"/>
      <c r="AD65" s="21"/>
      <c r="AE65" s="21"/>
    </row>
    <row r="66" spans="2:31">
      <c r="B66" s="21" t="s">
        <v>103</v>
      </c>
      <c r="C66" s="21" t="s">
        <v>268</v>
      </c>
      <c r="D66" s="22" t="s">
        <v>272</v>
      </c>
      <c r="E66" s="22" t="s">
        <v>25</v>
      </c>
      <c r="F66" s="22" t="s">
        <v>25</v>
      </c>
      <c r="G66" s="22" t="s">
        <v>269</v>
      </c>
      <c r="H66" s="22"/>
      <c r="I66" s="22"/>
      <c r="J66" s="22"/>
      <c r="K66" s="22" t="s">
        <v>189</v>
      </c>
      <c r="L66" s="22"/>
      <c r="M66" s="22" t="s">
        <v>25</v>
      </c>
      <c r="N66" s="22" t="s">
        <v>25</v>
      </c>
      <c r="O66" s="22" t="s">
        <v>190</v>
      </c>
      <c r="P66" s="22"/>
      <c r="Q66" s="22"/>
      <c r="R66" s="22"/>
      <c r="S66" s="22" t="s">
        <v>25</v>
      </c>
      <c r="T66" s="21">
        <v>4.9000000000000004</v>
      </c>
      <c r="U66" s="22">
        <v>355</v>
      </c>
      <c r="V66" s="22">
        <v>131</v>
      </c>
      <c r="W66" s="22">
        <v>232</v>
      </c>
      <c r="X66" s="20">
        <f t="shared" si="2"/>
        <v>1.078916</v>
      </c>
      <c r="Y66" s="23">
        <v>3500</v>
      </c>
      <c r="Z66" s="24">
        <v>1300</v>
      </c>
      <c r="AA66" s="21"/>
      <c r="AB66" s="21"/>
      <c r="AC66" s="21"/>
      <c r="AD66" s="21"/>
      <c r="AE66" s="21"/>
    </row>
    <row r="67" spans="2:31">
      <c r="B67" s="21" t="s">
        <v>103</v>
      </c>
      <c r="C67" s="21" t="s">
        <v>270</v>
      </c>
      <c r="D67" s="22"/>
      <c r="E67" s="22" t="s">
        <v>25</v>
      </c>
      <c r="F67" s="22" t="s">
        <v>25</v>
      </c>
      <c r="G67" s="22">
        <v>1.37</v>
      </c>
      <c r="H67" s="22"/>
      <c r="I67" s="22"/>
      <c r="J67" s="22"/>
      <c r="K67" s="22">
        <v>80</v>
      </c>
      <c r="L67" s="22"/>
      <c r="M67" s="22" t="s">
        <v>25</v>
      </c>
      <c r="N67" s="22" t="s">
        <v>25</v>
      </c>
      <c r="O67" s="22">
        <v>12</v>
      </c>
      <c r="P67" s="22"/>
      <c r="Q67" s="22"/>
      <c r="R67" s="22"/>
      <c r="S67" s="22"/>
      <c r="T67" s="21">
        <v>11</v>
      </c>
      <c r="U67" s="22">
        <v>470</v>
      </c>
      <c r="V67" s="22">
        <v>200</v>
      </c>
      <c r="W67" s="22">
        <v>200</v>
      </c>
      <c r="X67" s="20">
        <f t="shared" si="2"/>
        <v>1.88</v>
      </c>
      <c r="Y67" s="23">
        <v>3500</v>
      </c>
      <c r="Z67" s="24">
        <v>2200</v>
      </c>
      <c r="AA67" s="21"/>
      <c r="AB67" s="21"/>
      <c r="AC67" s="21"/>
      <c r="AD67" s="21"/>
      <c r="AE67" s="21"/>
    </row>
    <row r="68" spans="2:31">
      <c r="B68" s="21" t="s">
        <v>103</v>
      </c>
      <c r="C68" s="21" t="s">
        <v>271</v>
      </c>
      <c r="D68" s="22"/>
      <c r="E68" s="22" t="s">
        <v>25</v>
      </c>
      <c r="F68" s="22" t="s">
        <v>25</v>
      </c>
      <c r="G68" s="22">
        <v>1.45</v>
      </c>
      <c r="H68" s="22"/>
      <c r="I68" s="22"/>
      <c r="J68" s="22"/>
      <c r="K68" s="22">
        <v>100</v>
      </c>
      <c r="L68" s="22"/>
      <c r="M68" s="22" t="s">
        <v>25</v>
      </c>
      <c r="N68" s="22" t="s">
        <v>25</v>
      </c>
      <c r="O68" s="22">
        <v>15</v>
      </c>
      <c r="P68" s="22"/>
      <c r="Q68" s="22"/>
      <c r="R68" s="22"/>
      <c r="S68" s="22"/>
      <c r="T68" s="21">
        <v>11</v>
      </c>
      <c r="U68" s="22">
        <v>470</v>
      </c>
      <c r="V68" s="22">
        <v>200</v>
      </c>
      <c r="W68" s="22">
        <v>200</v>
      </c>
      <c r="X68" s="20">
        <f t="shared" ref="X68" si="4">U68*V68*W68/10000000</f>
        <v>1.88</v>
      </c>
      <c r="Y68" s="23">
        <v>3500</v>
      </c>
      <c r="Z68" s="24">
        <v>2400</v>
      </c>
      <c r="AA68" s="21"/>
      <c r="AB68" s="21"/>
      <c r="AC68" s="21"/>
      <c r="AD68" s="21"/>
      <c r="AE68" s="21"/>
    </row>
    <row r="69" spans="2:31">
      <c r="B69" s="21" t="s">
        <v>103</v>
      </c>
      <c r="C69" s="21" t="s">
        <v>178</v>
      </c>
      <c r="D69" s="22"/>
      <c r="E69" s="22" t="s">
        <v>25</v>
      </c>
      <c r="F69" s="22" t="s">
        <v>25</v>
      </c>
      <c r="G69" s="22" t="s">
        <v>180</v>
      </c>
      <c r="H69" s="22"/>
      <c r="I69" s="22"/>
      <c r="J69" s="22"/>
      <c r="K69" s="22" t="s">
        <v>181</v>
      </c>
      <c r="L69" s="22"/>
      <c r="M69" s="22" t="s">
        <v>25</v>
      </c>
      <c r="N69" s="22"/>
      <c r="O69" s="22" t="s">
        <v>179</v>
      </c>
      <c r="P69" s="22"/>
      <c r="Q69" s="22"/>
      <c r="R69" s="22"/>
      <c r="S69" s="22"/>
      <c r="T69" s="21">
        <v>2.4</v>
      </c>
      <c r="U69" s="22">
        <v>218</v>
      </c>
      <c r="V69" s="22">
        <v>91</v>
      </c>
      <c r="W69" s="22">
        <v>147</v>
      </c>
      <c r="X69" s="20">
        <f t="shared" si="2"/>
        <v>0.29161860000000001</v>
      </c>
      <c r="Y69" s="23"/>
      <c r="Z69" s="24">
        <f>608/1.2</f>
        <v>506.66666666666669</v>
      </c>
      <c r="AA69" s="21"/>
      <c r="AB69" s="21"/>
      <c r="AC69" s="21"/>
      <c r="AD69" s="21"/>
      <c r="AE69" s="21"/>
    </row>
    <row r="70" spans="2:31">
      <c r="B70" s="21" t="s">
        <v>103</v>
      </c>
      <c r="C70" s="21" t="s">
        <v>182</v>
      </c>
      <c r="D70" s="22"/>
      <c r="E70" s="22" t="s">
        <v>25</v>
      </c>
      <c r="F70" s="22" t="s">
        <v>25</v>
      </c>
      <c r="G70" s="22" t="s">
        <v>183</v>
      </c>
      <c r="H70" s="22"/>
      <c r="I70" s="22"/>
      <c r="J70" s="22"/>
      <c r="K70" s="22" t="s">
        <v>184</v>
      </c>
      <c r="L70" s="22"/>
      <c r="M70" s="22" t="s">
        <v>25</v>
      </c>
      <c r="N70" s="22"/>
      <c r="O70" s="22" t="s">
        <v>185</v>
      </c>
      <c r="P70" s="22"/>
      <c r="Q70" s="22"/>
      <c r="R70" s="22"/>
      <c r="S70" s="22"/>
      <c r="T70" s="21">
        <v>2.4</v>
      </c>
      <c r="U70" s="22">
        <v>218</v>
      </c>
      <c r="V70" s="22">
        <v>91</v>
      </c>
      <c r="W70" s="22">
        <v>147</v>
      </c>
      <c r="X70" s="20">
        <f t="shared" si="2"/>
        <v>0.29161860000000001</v>
      </c>
      <c r="Y70" s="23"/>
      <c r="Z70" s="24">
        <f>717/1.2</f>
        <v>597.5</v>
      </c>
      <c r="AA70" s="21"/>
      <c r="AB70" s="21"/>
      <c r="AC70" s="21"/>
      <c r="AD70" s="21"/>
      <c r="AE70" s="21"/>
    </row>
    <row r="71" spans="2:31">
      <c r="B71" s="21" t="s">
        <v>218</v>
      </c>
      <c r="C71" s="21" t="s">
        <v>219</v>
      </c>
      <c r="D71" s="22" t="s">
        <v>25</v>
      </c>
      <c r="E71" s="22"/>
      <c r="F71" s="22" t="s">
        <v>25</v>
      </c>
      <c r="G71" s="22"/>
      <c r="H71" s="22"/>
      <c r="I71" s="22"/>
      <c r="J71" s="22"/>
      <c r="K71" s="22"/>
      <c r="L71" s="22"/>
      <c r="M71" s="22" t="s">
        <v>25</v>
      </c>
      <c r="N71" s="22" t="s">
        <v>25</v>
      </c>
      <c r="O71" s="22">
        <v>1.9</v>
      </c>
      <c r="P71" s="22"/>
      <c r="Q71" s="22"/>
      <c r="R71" s="22"/>
      <c r="S71" s="22"/>
      <c r="T71" s="21"/>
      <c r="U71" s="22">
        <v>350</v>
      </c>
      <c r="V71" s="22">
        <v>123</v>
      </c>
      <c r="W71" s="22">
        <v>137</v>
      </c>
      <c r="X71" s="20">
        <f t="shared" si="2"/>
        <v>0.589785</v>
      </c>
      <c r="Y71" s="23"/>
      <c r="Z71" s="24">
        <f>800*1.3</f>
        <v>1040</v>
      </c>
      <c r="AA71" s="21"/>
      <c r="AB71" s="21"/>
      <c r="AC71" s="21"/>
      <c r="AD71" s="21"/>
      <c r="AE71" s="21"/>
    </row>
    <row r="72" spans="2:31">
      <c r="B72" s="21" t="s">
        <v>218</v>
      </c>
      <c r="C72" s="21" t="s">
        <v>220</v>
      </c>
      <c r="D72" s="22" t="s">
        <v>25</v>
      </c>
      <c r="E72" s="22"/>
      <c r="F72" s="22" t="s">
        <v>25</v>
      </c>
      <c r="G72" s="22"/>
      <c r="H72" s="22"/>
      <c r="I72" s="22"/>
      <c r="J72" s="22"/>
      <c r="K72" s="22"/>
      <c r="L72" s="22"/>
      <c r="M72" s="22" t="s">
        <v>25</v>
      </c>
      <c r="N72" s="22" t="s">
        <v>25</v>
      </c>
      <c r="O72" s="22">
        <v>3.5</v>
      </c>
      <c r="P72" s="22"/>
      <c r="Q72" s="22"/>
      <c r="R72" s="22"/>
      <c r="S72" s="22"/>
      <c r="T72" s="21"/>
      <c r="U72" s="22">
        <v>426</v>
      </c>
      <c r="V72" s="22">
        <v>145</v>
      </c>
      <c r="W72" s="22">
        <v>172</v>
      </c>
      <c r="X72" s="20">
        <f t="shared" si="2"/>
        <v>1.0624439999999999</v>
      </c>
      <c r="Y72" s="23"/>
      <c r="Z72" s="24">
        <f>1108*1.3</f>
        <v>1440.4</v>
      </c>
      <c r="AA72" s="21"/>
      <c r="AB72" s="21"/>
      <c r="AC72" s="21"/>
      <c r="AD72" s="21"/>
      <c r="AE72" s="21"/>
    </row>
    <row r="73" spans="2:31">
      <c r="B73" s="21" t="s">
        <v>218</v>
      </c>
      <c r="C73" s="21" t="s">
        <v>221</v>
      </c>
      <c r="D73" s="22"/>
      <c r="E73" s="22" t="s">
        <v>25</v>
      </c>
      <c r="F73" s="22" t="s">
        <v>25</v>
      </c>
      <c r="G73" s="22" t="s">
        <v>225</v>
      </c>
      <c r="H73" s="22"/>
      <c r="I73" s="22"/>
      <c r="J73" s="22"/>
      <c r="K73" s="22" t="s">
        <v>224</v>
      </c>
      <c r="L73" s="22"/>
      <c r="M73" s="22" t="s">
        <v>25</v>
      </c>
      <c r="N73" s="22" t="s">
        <v>25</v>
      </c>
      <c r="O73" s="22">
        <v>4.8</v>
      </c>
      <c r="P73" s="22"/>
      <c r="Q73" s="22"/>
      <c r="R73" s="22"/>
      <c r="S73" s="22"/>
      <c r="T73" s="21">
        <v>4.5</v>
      </c>
      <c r="U73" s="22">
        <v>274</v>
      </c>
      <c r="V73" s="22">
        <v>175</v>
      </c>
      <c r="W73" s="22">
        <v>195</v>
      </c>
      <c r="X73" s="20">
        <f t="shared" si="2"/>
        <v>0.935025</v>
      </c>
      <c r="Y73" s="23"/>
      <c r="Z73" s="24">
        <f>1004*1.3</f>
        <v>1305.2</v>
      </c>
      <c r="AA73" s="21"/>
      <c r="AB73" s="21"/>
      <c r="AC73" s="21"/>
      <c r="AD73" s="21"/>
      <c r="AE73" s="21"/>
    </row>
    <row r="74" spans="2:31">
      <c r="B74" s="21" t="s">
        <v>218</v>
      </c>
      <c r="C74" s="21" t="s">
        <v>222</v>
      </c>
      <c r="D74" s="22"/>
      <c r="E74" s="22" t="s">
        <v>25</v>
      </c>
      <c r="F74" s="22" t="s">
        <v>25</v>
      </c>
      <c r="G74" s="22" t="s">
        <v>225</v>
      </c>
      <c r="H74" s="22"/>
      <c r="I74" s="22"/>
      <c r="J74" s="22"/>
      <c r="K74" s="22" t="s">
        <v>226</v>
      </c>
      <c r="L74" s="22"/>
      <c r="M74" s="22" t="s">
        <v>25</v>
      </c>
      <c r="N74" s="22" t="s">
        <v>25</v>
      </c>
      <c r="O74" s="22" t="s">
        <v>223</v>
      </c>
      <c r="P74" s="22"/>
      <c r="Q74" s="22"/>
      <c r="R74" s="22"/>
      <c r="S74" s="22"/>
      <c r="T74" s="21">
        <v>7.5</v>
      </c>
      <c r="U74" s="22">
        <v>384</v>
      </c>
      <c r="V74" s="22">
        <v>178</v>
      </c>
      <c r="W74" s="22">
        <v>200</v>
      </c>
      <c r="X74" s="20">
        <f t="shared" si="2"/>
        <v>1.36704</v>
      </c>
      <c r="Y74" s="23"/>
      <c r="Z74" s="24">
        <f>1276*1.3</f>
        <v>1658.8</v>
      </c>
      <c r="AA74" s="21"/>
      <c r="AB74" s="21"/>
      <c r="AC74" s="21"/>
      <c r="AD74" s="21"/>
      <c r="AE74" s="21"/>
    </row>
    <row r="75" spans="2:31">
      <c r="B75" s="21" t="s">
        <v>218</v>
      </c>
      <c r="C75" s="21" t="s">
        <v>227</v>
      </c>
      <c r="D75" s="22"/>
      <c r="E75" s="22" t="s">
        <v>25</v>
      </c>
      <c r="F75" s="22" t="s">
        <v>25</v>
      </c>
      <c r="G75" s="22">
        <v>1.5</v>
      </c>
      <c r="H75" s="22"/>
      <c r="I75" s="22"/>
      <c r="J75" s="22"/>
      <c r="K75" s="22">
        <v>120</v>
      </c>
      <c r="L75" s="22"/>
      <c r="M75" s="22" t="s">
        <v>25</v>
      </c>
      <c r="N75" s="22" t="s">
        <v>25</v>
      </c>
      <c r="O75" s="22">
        <v>11.6</v>
      </c>
      <c r="P75" s="22"/>
      <c r="Q75" s="22"/>
      <c r="R75" s="22"/>
      <c r="S75" s="22"/>
      <c r="T75" s="21">
        <v>15</v>
      </c>
      <c r="U75" s="22">
        <v>564</v>
      </c>
      <c r="V75" s="22">
        <v>286</v>
      </c>
      <c r="W75" s="22">
        <v>259</v>
      </c>
      <c r="X75" s="20">
        <f t="shared" si="2"/>
        <v>4.1777736000000001</v>
      </c>
      <c r="Y75" s="23"/>
      <c r="Z75" s="24"/>
      <c r="AA75" s="21"/>
      <c r="AB75" s="21"/>
      <c r="AC75" s="21"/>
      <c r="AD75" s="21"/>
      <c r="AE75" s="21"/>
    </row>
    <row r="76" spans="2:31">
      <c r="B76" s="21" t="s">
        <v>228</v>
      </c>
      <c r="C76" s="21">
        <v>2.4</v>
      </c>
      <c r="D76" s="22" t="s">
        <v>25</v>
      </c>
      <c r="E76" s="22"/>
      <c r="F76" s="22"/>
      <c r="G76" s="22"/>
      <c r="H76" s="22" t="s">
        <v>25</v>
      </c>
      <c r="I76" s="22"/>
      <c r="J76" s="22"/>
      <c r="K76" s="22"/>
      <c r="L76" s="22"/>
      <c r="M76" s="22"/>
      <c r="N76" s="22"/>
      <c r="O76" s="22">
        <v>2</v>
      </c>
      <c r="P76" s="22"/>
      <c r="Q76" s="22"/>
      <c r="R76" s="22"/>
      <c r="S76" s="22"/>
      <c r="T76" s="21">
        <v>4.5999999999999996</v>
      </c>
      <c r="U76" s="22">
        <v>155</v>
      </c>
      <c r="V76" s="22">
        <v>155</v>
      </c>
      <c r="W76" s="22">
        <v>395</v>
      </c>
      <c r="X76" s="20">
        <f t="shared" si="2"/>
        <v>0.94898749999999998</v>
      </c>
      <c r="Y76" s="23"/>
      <c r="Z76" s="24"/>
      <c r="AA76" s="21" t="s">
        <v>229</v>
      </c>
      <c r="AB76" s="21"/>
      <c r="AC76" s="21"/>
      <c r="AD76" s="21"/>
      <c r="AE76" s="21"/>
    </row>
    <row r="77" spans="2:31">
      <c r="B77" s="21" t="s">
        <v>228</v>
      </c>
      <c r="C77" s="21" t="s">
        <v>16</v>
      </c>
      <c r="D77" s="22" t="s">
        <v>25</v>
      </c>
      <c r="E77" s="22"/>
      <c r="F77" s="22" t="s">
        <v>25</v>
      </c>
      <c r="G77" s="22" t="s">
        <v>231</v>
      </c>
      <c r="H77" s="22"/>
      <c r="I77" s="22"/>
      <c r="J77" s="22"/>
      <c r="K77" s="22"/>
      <c r="L77" s="22"/>
      <c r="M77" s="22" t="s">
        <v>25</v>
      </c>
      <c r="N77" s="22"/>
      <c r="O77" s="22">
        <v>2</v>
      </c>
      <c r="P77" s="22"/>
      <c r="Q77" s="22"/>
      <c r="R77" s="22"/>
      <c r="S77" s="22"/>
      <c r="T77" s="21">
        <v>4.5999999999999996</v>
      </c>
      <c r="U77" s="22">
        <v>390</v>
      </c>
      <c r="V77" s="22">
        <v>153</v>
      </c>
      <c r="W77" s="22">
        <v>182</v>
      </c>
      <c r="X77" s="20">
        <f t="shared" si="2"/>
        <v>1.0859939999999999</v>
      </c>
      <c r="Y77" s="23"/>
      <c r="Z77" s="24"/>
      <c r="AA77" s="21" t="s">
        <v>230</v>
      </c>
      <c r="AB77" s="21"/>
      <c r="AC77" s="21"/>
      <c r="AD77" s="21"/>
      <c r="AE77" s="21"/>
    </row>
    <row r="78" spans="2:31">
      <c r="B78" s="21" t="s">
        <v>262</v>
      </c>
      <c r="C78" s="21" t="s">
        <v>288</v>
      </c>
      <c r="D78" s="22"/>
      <c r="E78" s="22" t="s">
        <v>25</v>
      </c>
      <c r="F78" s="22"/>
      <c r="G78" s="22"/>
      <c r="H78" s="22"/>
      <c r="I78" s="22"/>
      <c r="J78" s="22"/>
      <c r="K78" s="22">
        <v>100</v>
      </c>
      <c r="L78" s="22"/>
      <c r="M78" s="22" t="s">
        <v>25</v>
      </c>
      <c r="N78" s="22"/>
      <c r="O78" s="22">
        <v>5.2</v>
      </c>
      <c r="P78" s="22"/>
      <c r="Q78" s="22"/>
      <c r="R78" s="22"/>
      <c r="S78" s="22"/>
      <c r="T78" s="21">
        <v>2.5</v>
      </c>
      <c r="U78" s="22"/>
      <c r="V78" s="22"/>
      <c r="W78" s="22"/>
      <c r="X78" s="21"/>
      <c r="Y78" s="23"/>
      <c r="Z78" s="24"/>
      <c r="AA78" s="21"/>
      <c r="AB78" s="21"/>
      <c r="AC78" s="21"/>
      <c r="AD78" s="21"/>
      <c r="AE78" s="21"/>
    </row>
    <row r="79" spans="2:31">
      <c r="B79" s="21" t="s">
        <v>274</v>
      </c>
      <c r="C79" s="21" t="s">
        <v>275</v>
      </c>
      <c r="D79" s="22"/>
      <c r="E79" s="22" t="s">
        <v>25</v>
      </c>
      <c r="F79" s="22" t="s">
        <v>25</v>
      </c>
      <c r="G79" s="22" t="s">
        <v>68</v>
      </c>
      <c r="H79" s="22"/>
      <c r="I79" s="22"/>
      <c r="J79" s="22"/>
      <c r="K79" s="22" t="s">
        <v>276</v>
      </c>
      <c r="L79" s="22"/>
      <c r="M79" s="22" t="s">
        <v>25</v>
      </c>
      <c r="N79" s="22" t="s">
        <v>25</v>
      </c>
      <c r="O79" s="22" t="s">
        <v>52</v>
      </c>
      <c r="P79" s="22"/>
      <c r="Q79" s="22"/>
      <c r="R79" s="22" t="s">
        <v>25</v>
      </c>
      <c r="S79" s="22"/>
      <c r="T79" s="21">
        <v>4.8</v>
      </c>
      <c r="U79" s="22">
        <v>223</v>
      </c>
      <c r="V79" s="22">
        <v>86</v>
      </c>
      <c r="W79" s="22">
        <v>176</v>
      </c>
      <c r="X79" s="20">
        <f t="shared" si="2"/>
        <v>0.33753280000000002</v>
      </c>
      <c r="Y79" s="23"/>
      <c r="Z79" s="24">
        <f>625*1.2</f>
        <v>750</v>
      </c>
      <c r="AA79" s="21"/>
      <c r="AB79" s="21"/>
      <c r="AC79" s="21"/>
      <c r="AD79" s="21"/>
      <c r="AE79" s="21"/>
    </row>
    <row r="80" spans="2:31">
      <c r="B80" s="21" t="s">
        <v>274</v>
      </c>
      <c r="C80" s="21" t="s">
        <v>277</v>
      </c>
      <c r="E80" s="22" t="s">
        <v>25</v>
      </c>
      <c r="F80" s="22" t="s">
        <v>25</v>
      </c>
      <c r="G80" s="2" t="s">
        <v>202</v>
      </c>
      <c r="K80" s="2" t="s">
        <v>278</v>
      </c>
      <c r="M80" s="22" t="s">
        <v>25</v>
      </c>
      <c r="N80" s="22" t="s">
        <v>25</v>
      </c>
      <c r="O80" s="2" t="s">
        <v>190</v>
      </c>
      <c r="R80" s="22" t="s">
        <v>25</v>
      </c>
      <c r="T80" s="21">
        <v>4.8</v>
      </c>
      <c r="U80" s="2">
        <v>315</v>
      </c>
      <c r="V80" s="2">
        <v>135</v>
      </c>
      <c r="W80" s="2">
        <v>225</v>
      </c>
      <c r="X80" s="20">
        <f t="shared" si="2"/>
        <v>0.95681249999999995</v>
      </c>
      <c r="Z80" s="15">
        <f>950*1.2</f>
        <v>1140</v>
      </c>
    </row>
    <row r="81" spans="2:26">
      <c r="B81" s="21" t="s">
        <v>274</v>
      </c>
      <c r="C81" s="21" t="s">
        <v>279</v>
      </c>
      <c r="D81" s="22" t="s">
        <v>25</v>
      </c>
      <c r="F81" s="22" t="s">
        <v>25</v>
      </c>
      <c r="G81" s="2" t="s">
        <v>281</v>
      </c>
      <c r="K81" s="2" t="s">
        <v>129</v>
      </c>
      <c r="M81" s="22" t="s">
        <v>25</v>
      </c>
      <c r="N81" s="22" t="s">
        <v>25</v>
      </c>
      <c r="O81" s="2">
        <v>2</v>
      </c>
      <c r="R81" s="22" t="s">
        <v>25</v>
      </c>
      <c r="T81" s="21">
        <v>2.6</v>
      </c>
      <c r="U81" s="2">
        <v>323</v>
      </c>
      <c r="V81" s="2">
        <v>120</v>
      </c>
      <c r="W81" s="2">
        <v>121</v>
      </c>
      <c r="X81" s="20">
        <f t="shared" si="2"/>
        <v>0.46899600000000002</v>
      </c>
      <c r="Z81" s="15">
        <f>700*1.2</f>
        <v>840</v>
      </c>
    </row>
    <row r="82" spans="2:26">
      <c r="B82" s="21" t="s">
        <v>274</v>
      </c>
      <c r="C82" s="21" t="s">
        <v>280</v>
      </c>
      <c r="D82" s="22" t="s">
        <v>25</v>
      </c>
      <c r="F82" s="22" t="s">
        <v>25</v>
      </c>
      <c r="G82" s="2" t="s">
        <v>282</v>
      </c>
      <c r="K82" s="2" t="s">
        <v>283</v>
      </c>
      <c r="M82" s="22" t="s">
        <v>25</v>
      </c>
      <c r="N82" s="22" t="s">
        <v>25</v>
      </c>
      <c r="O82" s="2">
        <v>5</v>
      </c>
      <c r="R82" s="22" t="s">
        <v>25</v>
      </c>
      <c r="T82" s="21">
        <v>5.9</v>
      </c>
      <c r="U82" s="2">
        <v>425</v>
      </c>
      <c r="V82" s="2">
        <v>148</v>
      </c>
      <c r="W82" s="2">
        <v>162</v>
      </c>
      <c r="X82" s="20">
        <f t="shared" si="2"/>
        <v>1.01898</v>
      </c>
      <c r="Z82" s="15">
        <f>1108*1.2</f>
        <v>1329.6</v>
      </c>
    </row>
    <row r="83" spans="2:26">
      <c r="B83" s="21" t="s">
        <v>274</v>
      </c>
      <c r="C83" s="21" t="s">
        <v>284</v>
      </c>
      <c r="D83" s="22" t="s">
        <v>25</v>
      </c>
      <c r="F83" s="22" t="s">
        <v>25</v>
      </c>
      <c r="G83" s="2" t="s">
        <v>33</v>
      </c>
      <c r="K83" s="2" t="s">
        <v>286</v>
      </c>
      <c r="O83" s="2">
        <v>2.2000000000000002</v>
      </c>
      <c r="R83" s="22" t="s">
        <v>25</v>
      </c>
      <c r="T83" s="21">
        <v>2.7</v>
      </c>
      <c r="U83" s="2">
        <v>310</v>
      </c>
      <c r="V83" s="2">
        <v>130</v>
      </c>
      <c r="W83" s="2">
        <v>115</v>
      </c>
      <c r="X83" s="20">
        <f t="shared" si="2"/>
        <v>0.46344999999999997</v>
      </c>
      <c r="Z83" s="15">
        <f>750*1.2</f>
        <v>900</v>
      </c>
    </row>
    <row r="84" spans="2:26">
      <c r="B84" s="21" t="s">
        <v>274</v>
      </c>
      <c r="C84" s="21" t="s">
        <v>285</v>
      </c>
      <c r="D84" s="22" t="s">
        <v>25</v>
      </c>
      <c r="F84" s="22" t="s">
        <v>25</v>
      </c>
      <c r="G84" s="2" t="s">
        <v>35</v>
      </c>
      <c r="K84" s="2" t="s">
        <v>287</v>
      </c>
      <c r="O84" s="2">
        <v>4</v>
      </c>
      <c r="R84" s="22" t="s">
        <v>25</v>
      </c>
      <c r="T84" s="21">
        <v>4.5</v>
      </c>
      <c r="U84" s="2">
        <v>376</v>
      </c>
      <c r="V84" s="2">
        <v>140</v>
      </c>
      <c r="W84" s="2">
        <v>155</v>
      </c>
      <c r="X84" s="20">
        <f t="shared" si="2"/>
        <v>0.81591999999999998</v>
      </c>
      <c r="Z84" s="15">
        <f>850*1.2</f>
        <v>1020</v>
      </c>
    </row>
    <row r="85" spans="2:26">
      <c r="B85" s="21" t="s">
        <v>262</v>
      </c>
      <c r="C85" s="21" t="s">
        <v>289</v>
      </c>
      <c r="D85" s="22" t="s">
        <v>25</v>
      </c>
      <c r="J85" s="2" t="s">
        <v>25</v>
      </c>
      <c r="K85" s="22">
        <v>100</v>
      </c>
      <c r="M85" s="22" t="s">
        <v>25</v>
      </c>
      <c r="N85" s="22" t="s">
        <v>25</v>
      </c>
      <c r="O85" s="2" t="s">
        <v>290</v>
      </c>
    </row>
    <row r="86" spans="2:26">
      <c r="B86" s="21" t="s">
        <v>262</v>
      </c>
      <c r="C86" s="21" t="s">
        <v>291</v>
      </c>
      <c r="D86" s="22" t="s">
        <v>25</v>
      </c>
      <c r="J86" s="2" t="s">
        <v>25</v>
      </c>
      <c r="K86" s="2">
        <v>100</v>
      </c>
      <c r="M86" s="22" t="s">
        <v>25</v>
      </c>
      <c r="N86" s="22" t="s">
        <v>25</v>
      </c>
      <c r="O86" s="2" t="s">
        <v>26</v>
      </c>
    </row>
    <row r="87" spans="2:26">
      <c r="B87" s="21" t="s">
        <v>262</v>
      </c>
      <c r="C87" s="21" t="s">
        <v>292</v>
      </c>
      <c r="D87" s="22" t="s">
        <v>25</v>
      </c>
      <c r="J87" s="2" t="s">
        <v>25</v>
      </c>
      <c r="K87" s="2">
        <v>100</v>
      </c>
      <c r="M87" s="22" t="s">
        <v>25</v>
      </c>
      <c r="N87" s="22" t="s">
        <v>25</v>
      </c>
      <c r="O87" s="2" t="s">
        <v>26</v>
      </c>
    </row>
    <row r="88" spans="2:26">
      <c r="B88" s="21" t="s">
        <v>262</v>
      </c>
      <c r="C88" s="21" t="s">
        <v>293</v>
      </c>
      <c r="E88" s="22" t="s">
        <v>25</v>
      </c>
      <c r="K88" s="2">
        <v>70</v>
      </c>
      <c r="M88" s="22" t="s">
        <v>25</v>
      </c>
      <c r="N88" s="22" t="s">
        <v>25</v>
      </c>
      <c r="O88" s="2">
        <v>3.4</v>
      </c>
      <c r="T88">
        <v>2</v>
      </c>
    </row>
    <row r="89" spans="2:26">
      <c r="B89" s="21" t="s">
        <v>262</v>
      </c>
      <c r="C89" s="21" t="s">
        <v>294</v>
      </c>
      <c r="E89" s="22" t="s">
        <v>25</v>
      </c>
      <c r="K89" s="2">
        <v>100</v>
      </c>
      <c r="M89" s="22" t="s">
        <v>25</v>
      </c>
      <c r="N89" s="22" t="s">
        <v>25</v>
      </c>
      <c r="O89" s="2">
        <v>7.6</v>
      </c>
    </row>
    <row r="90" spans="2:26">
      <c r="B90" s="21" t="s">
        <v>262</v>
      </c>
      <c r="C90" s="21" t="s">
        <v>295</v>
      </c>
      <c r="E90" s="22" t="s">
        <v>25</v>
      </c>
      <c r="K90" s="2">
        <v>360</v>
      </c>
      <c r="M90" s="22" t="s">
        <v>25</v>
      </c>
      <c r="N90" s="22" t="s">
        <v>25</v>
      </c>
      <c r="O90" s="2">
        <v>14.6</v>
      </c>
      <c r="T90">
        <v>7.7</v>
      </c>
    </row>
    <row r="91" spans="2:26">
      <c r="B91" s="21" t="s">
        <v>262</v>
      </c>
      <c r="C91" s="21" t="s">
        <v>296</v>
      </c>
      <c r="E91" s="22" t="s">
        <v>25</v>
      </c>
      <c r="K91" s="2">
        <v>180</v>
      </c>
      <c r="O91" s="2">
        <v>10</v>
      </c>
      <c r="T91">
        <v>5.2</v>
      </c>
    </row>
  </sheetData>
  <autoFilter ref="B3:AA84"/>
  <sortState ref="B4:AA55">
    <sortCondition ref="B4:B55"/>
    <sortCondition ref="C4:C55"/>
  </sortState>
  <mergeCells count="6">
    <mergeCell ref="U2:X2"/>
    <mergeCell ref="D2:E2"/>
    <mergeCell ref="M2:N2"/>
    <mergeCell ref="P2:Q2"/>
    <mergeCell ref="R2:S2"/>
    <mergeCell ref="F2:L2"/>
  </mergeCells>
  <hyperlinks>
    <hyperlink ref="AA41" r:id="rId1"/>
    <hyperlink ref="AA44" r:id="rId2"/>
    <hyperlink ref="AA38" r:id="rId3"/>
    <hyperlink ref="AA39" r:id="rId4"/>
  </hyperlinks>
  <pageMargins left="0.7" right="0.7" top="0.75" bottom="0.75" header="0.3" footer="0.3"/>
  <pageSetup paperSize="9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14F6F2B4D393848A1420D7B1E05BB16" ma:contentTypeVersion="9" ma:contentTypeDescription="Create a new document." ma:contentTypeScope="" ma:versionID="b0c9251142886743ca54725bb1ddff41">
  <xsd:schema xmlns:xsd="http://www.w3.org/2001/XMLSchema" xmlns:xs="http://www.w3.org/2001/XMLSchema" xmlns:p="http://schemas.microsoft.com/office/2006/metadata/properties" xmlns:ns3="dc0c4b39-1792-465f-a611-999c8ead2782" targetNamespace="http://schemas.microsoft.com/office/2006/metadata/properties" ma:root="true" ma:fieldsID="946789987d56e52bcd3c5d2ba1c9d5e7" ns3:_="">
    <xsd:import namespace="dc0c4b39-1792-465f-a611-999c8ead278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0c4b39-1792-465f-a611-999c8ead27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0F61B6-2390-4DC8-A347-F7D85869AE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0c4b39-1792-465f-a611-999c8ead27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559EFC-E646-44B7-B42C-4E5D4DC402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EBDDEA-8D6F-4806-90C3-DDDB51C831E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c0c4b39-1792-465f-a611-999c8ead278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Gabus</dc:creator>
  <cp:lastModifiedBy>Gabus, Cedric (contracted)</cp:lastModifiedBy>
  <dcterms:created xsi:type="dcterms:W3CDTF">2018-07-20T17:04:30Z</dcterms:created>
  <dcterms:modified xsi:type="dcterms:W3CDTF">2020-07-14T10:37:36Z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0x010100114F6F2B4D393848A1420D7B1E05BB16</vt:lpwstr>
  </property>
</Properties>
</file>